
<file path=[Content_Types].xml><?xml version="1.0" encoding="utf-8"?>
<Types xmlns="http://schemas.openxmlformats.org/package/2006/content-types">
  <Default Extension="bin" ContentType="application/vnd.ms-office.vbaProject"/>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ms-excel.sheet.macroEnabled.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802" codeName="{F3310B89-0DAA-6C43-5919-0D5897632BE8}"/>
  <workbookPr codeName="ThisWorkbook" defaultThemeVersion="166925"/>
  <mc:AlternateContent xmlns:mc="http://schemas.openxmlformats.org/markup-compatibility/2006">
    <mc:Choice Requires="x15">
      <x15ac:absPath xmlns:x15ac="http://schemas.microsoft.com/office/spreadsheetml/2010/11/ac" url="https://vuw.sharepoint.com/sites/ECS_SustainableEnergySystems/Shared Documents/Publications/ASES/2026/Lerman/"/>
    </mc:Choice>
  </mc:AlternateContent>
  <xr:revisionPtr revIDLastSave="5" documentId="8_{7077D8F8-3AC3-3940-830C-99BA7A03B025}" xr6:coauthVersionLast="47" xr6:coauthVersionMax="47" xr10:uidLastSave="{08718174-EECE-3C46-B938-9E1AE9902120}"/>
  <bookViews>
    <workbookView xWindow="-240" yWindow="-19640" windowWidth="28800" windowHeight="16780" tabRatio="765" xr2:uid="{BDFB495C-D9A1-4A1F-96F2-C1B6DCF1A2A4}"/>
  </bookViews>
  <sheets>
    <sheet name="Ahuroa CAES storage capacity" sheetId="24" r:id="rId1"/>
    <sheet name="LCOS" sheetId="22" r:id="rId2"/>
    <sheet name="ConFinFactor" sheetId="23" r:id="rId3"/>
    <sheet name="LCOS-PNNL" sheetId="11" state="hidden" r:id="rId4"/>
    <sheet name="elec.prices_5yr" sheetId="21" r:id="rId5"/>
    <sheet name="Depr." sheetId="12" r:id="rId6"/>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7" i="22" l="1"/>
  <c r="F8" i="22" l="1"/>
  <c r="D42" i="22"/>
  <c r="E42" i="22"/>
  <c r="F42" i="22"/>
  <c r="C42" i="22"/>
  <c r="D38" i="22"/>
  <c r="E38" i="22"/>
  <c r="F38" i="22"/>
  <c r="C38" i="22"/>
  <c r="D24" i="22"/>
  <c r="E24" i="22"/>
  <c r="F24" i="22"/>
  <c r="C24" i="22"/>
  <c r="D13" i="22"/>
  <c r="D14" i="22" s="1"/>
  <c r="D15" i="22" s="1"/>
  <c r="E13" i="22"/>
  <c r="E14" i="22" s="1"/>
  <c r="E15" i="22" s="1"/>
  <c r="F13" i="22"/>
  <c r="F14" i="22" s="1"/>
  <c r="F15" i="22" s="1"/>
  <c r="C13" i="22"/>
  <c r="C14" i="22" s="1"/>
  <c r="C15" i="22" s="1"/>
  <c r="AA54" i="22" l="1"/>
  <c r="AA52" i="22" s="1"/>
  <c r="AA51" i="22"/>
  <c r="S54" i="22"/>
  <c r="X54" i="22" s="1"/>
  <c r="Y54" i="22" s="1"/>
  <c r="S51" i="22"/>
  <c r="C54" i="22"/>
  <c r="H54" i="22" s="1"/>
  <c r="I54" i="22" s="1"/>
  <c r="K51" i="22"/>
  <c r="K54" i="22"/>
  <c r="K52" i="22" s="1"/>
  <c r="F48" i="22"/>
  <c r="F49" i="22" s="1"/>
  <c r="E48" i="22"/>
  <c r="E49" i="22" s="1"/>
  <c r="D48" i="22"/>
  <c r="D49" i="22" s="1"/>
  <c r="F45" i="22"/>
  <c r="E45" i="22"/>
  <c r="D45" i="22"/>
  <c r="F40" i="22"/>
  <c r="E40" i="22"/>
  <c r="D40" i="22"/>
  <c r="F25" i="22"/>
  <c r="E25" i="22"/>
  <c r="D25" i="22"/>
  <c r="F26" i="22"/>
  <c r="E26" i="22"/>
  <c r="D26" i="22"/>
  <c r="F21" i="22"/>
  <c r="E21" i="22"/>
  <c r="D21" i="22"/>
  <c r="F19" i="22"/>
  <c r="E19" i="22"/>
  <c r="D19" i="22"/>
  <c r="E8" i="22"/>
  <c r="D8" i="22"/>
  <c r="C45" i="22"/>
  <c r="C51" i="22"/>
  <c r="B55" i="22"/>
  <c r="C48" i="22"/>
  <c r="A54" i="22" s="1"/>
  <c r="C40" i="22"/>
  <c r="C21" i="22"/>
  <c r="C8" i="22"/>
  <c r="C52" i="22"/>
  <c r="C25" i="22"/>
  <c r="C26" i="22"/>
  <c r="C19" i="22"/>
  <c r="E10" i="21"/>
  <c r="S52" i="22" l="1"/>
  <c r="F30" i="22"/>
  <c r="F32" i="22" s="1"/>
  <c r="F37" i="22" s="1"/>
  <c r="F39" i="22" s="1"/>
  <c r="P54" i="22"/>
  <c r="Q54" i="22" s="1"/>
  <c r="AF54" i="22"/>
  <c r="D30" i="22"/>
  <c r="D32" i="22" s="1"/>
  <c r="D37" i="22" s="1"/>
  <c r="D39" i="22" s="1"/>
  <c r="E30" i="22"/>
  <c r="E32" i="22" s="1"/>
  <c r="E37" i="22" s="1"/>
  <c r="E39" i="22" s="1"/>
  <c r="C30" i="22"/>
  <c r="C32" i="22" s="1"/>
  <c r="C37" i="22" s="1"/>
  <c r="C39" i="22" s="1"/>
  <c r="C49" i="22"/>
  <c r="A55" i="22"/>
  <c r="AC55" i="22" s="1"/>
  <c r="W55" i="22" l="1"/>
  <c r="AD55" i="22"/>
  <c r="D55" i="22"/>
  <c r="E55" i="22"/>
  <c r="V55" i="22"/>
  <c r="F55" i="22"/>
  <c r="U55" i="22"/>
  <c r="G55" i="22"/>
  <c r="T55" i="22"/>
  <c r="O55" i="22"/>
  <c r="N55" i="22"/>
  <c r="L55" i="22"/>
  <c r="M55" i="22"/>
  <c r="AB55" i="22"/>
  <c r="AE55" i="22"/>
  <c r="AG54" i="22"/>
  <c r="A56" i="22"/>
  <c r="X55" i="22" l="1"/>
  <c r="Y55" i="22" s="1"/>
  <c r="AF55" i="22"/>
  <c r="AG55" i="22" s="1"/>
  <c r="P55" i="22"/>
  <c r="Q55" i="22" s="1"/>
  <c r="H55" i="22"/>
  <c r="I55" i="22" s="1"/>
  <c r="F56" i="22"/>
  <c r="G56" i="22"/>
  <c r="AE56" i="22"/>
  <c r="AD56" i="22"/>
  <c r="AB56" i="22"/>
  <c r="T56" i="22"/>
  <c r="W56" i="22"/>
  <c r="D56" i="22"/>
  <c r="O56" i="22"/>
  <c r="V56" i="22"/>
  <c r="L56" i="22"/>
  <c r="N56" i="22"/>
  <c r="B56" i="22"/>
  <c r="AC56" i="22" s="1"/>
  <c r="A57" i="22"/>
  <c r="E56" i="22" l="1"/>
  <c r="H56" i="22" s="1"/>
  <c r="I56" i="22" s="1"/>
  <c r="U56" i="22"/>
  <c r="X56" i="22" s="1"/>
  <c r="Y56" i="22" s="1"/>
  <c r="AF56" i="22"/>
  <c r="D57" i="22"/>
  <c r="W57" i="22"/>
  <c r="G57" i="22"/>
  <c r="AB57" i="22"/>
  <c r="T57" i="22"/>
  <c r="V57" i="22"/>
  <c r="N57" i="22"/>
  <c r="F57" i="22"/>
  <c r="O57" i="22"/>
  <c r="AD57" i="22"/>
  <c r="AE57" i="22"/>
  <c r="L57" i="22"/>
  <c r="M56" i="22"/>
  <c r="B57" i="22"/>
  <c r="AC57" i="22" s="1"/>
  <c r="A58" i="22"/>
  <c r="AF57" i="22" l="1"/>
  <c r="AG57" i="22" s="1"/>
  <c r="AE58" i="22"/>
  <c r="G58" i="22"/>
  <c r="O58" i="22"/>
  <c r="N58" i="22"/>
  <c r="T58" i="22"/>
  <c r="D58" i="22"/>
  <c r="W58" i="22"/>
  <c r="F58" i="22"/>
  <c r="AD58" i="22"/>
  <c r="L58" i="22"/>
  <c r="V58" i="22"/>
  <c r="AB58" i="22"/>
  <c r="U57" i="22"/>
  <c r="E57" i="22"/>
  <c r="H57" i="22" s="1"/>
  <c r="I57" i="22" s="1"/>
  <c r="AG56" i="22"/>
  <c r="P56" i="22"/>
  <c r="M57" i="22"/>
  <c r="P57" i="22" s="1"/>
  <c r="Q57" i="22" s="1"/>
  <c r="B58" i="22"/>
  <c r="E58" i="22" s="1"/>
  <c r="A59" i="22"/>
  <c r="AC58" i="22" l="1"/>
  <c r="Q56" i="22"/>
  <c r="U58" i="22"/>
  <c r="X58" i="22" s="1"/>
  <c r="Y58" i="22" s="1"/>
  <c r="M58" i="22"/>
  <c r="P58" i="22" s="1"/>
  <c r="Q58" i="22" s="1"/>
  <c r="V59" i="22"/>
  <c r="F59" i="22"/>
  <c r="G59" i="22"/>
  <c r="W59" i="22"/>
  <c r="AD59" i="22"/>
  <c r="AE59" i="22"/>
  <c r="N59" i="22"/>
  <c r="T59" i="22"/>
  <c r="D59" i="22"/>
  <c r="O59" i="22"/>
  <c r="AB59" i="22"/>
  <c r="L59" i="22"/>
  <c r="X57" i="22"/>
  <c r="H58" i="22"/>
  <c r="I58" i="22" s="1"/>
  <c r="B59" i="22"/>
  <c r="AC59" i="22" s="1"/>
  <c r="A60" i="22"/>
  <c r="AF59" i="22" l="1"/>
  <c r="AG59" i="22" s="1"/>
  <c r="E59" i="22"/>
  <c r="H59" i="22" s="1"/>
  <c r="I59" i="22" s="1"/>
  <c r="M59" i="22"/>
  <c r="P59" i="22" s="1"/>
  <c r="Q59" i="22" s="1"/>
  <c r="U59" i="22"/>
  <c r="Y57" i="22"/>
  <c r="AF58" i="22"/>
  <c r="AD60" i="22"/>
  <c r="V60" i="22"/>
  <c r="D60" i="22"/>
  <c r="G60" i="22"/>
  <c r="AE60" i="22"/>
  <c r="AB60" i="22"/>
  <c r="T60" i="22"/>
  <c r="W60" i="22"/>
  <c r="N60" i="22"/>
  <c r="O60" i="22"/>
  <c r="F60" i="22"/>
  <c r="L60" i="22"/>
  <c r="B60" i="22"/>
  <c r="AC60" i="22" s="1"/>
  <c r="A61" i="22"/>
  <c r="M60" i="22" l="1"/>
  <c r="P60" i="22" s="1"/>
  <c r="Q60" i="22" s="1"/>
  <c r="E60" i="22"/>
  <c r="H60" i="22" s="1"/>
  <c r="I60" i="22" s="1"/>
  <c r="U60" i="22"/>
  <c r="X60" i="22" s="1"/>
  <c r="Y60" i="22" s="1"/>
  <c r="AF60" i="22"/>
  <c r="AG60" i="22" s="1"/>
  <c r="AG58" i="22"/>
  <c r="AD61" i="22"/>
  <c r="V61" i="22"/>
  <c r="AE61" i="22"/>
  <c r="W61" i="22"/>
  <c r="F61" i="22"/>
  <c r="G61" i="22"/>
  <c r="T61" i="22"/>
  <c r="AB61" i="22"/>
  <c r="O61" i="22"/>
  <c r="D61" i="22"/>
  <c r="N61" i="22"/>
  <c r="L61" i="22"/>
  <c r="X59" i="22"/>
  <c r="B61" i="22"/>
  <c r="AC61" i="22" s="1"/>
  <c r="A62" i="22"/>
  <c r="AF61" i="22" l="1"/>
  <c r="AG61" i="22" s="1"/>
  <c r="Y59" i="22"/>
  <c r="U61" i="22"/>
  <c r="X61" i="22" s="1"/>
  <c r="Y61" i="22" s="1"/>
  <c r="AB62" i="22"/>
  <c r="T62" i="22"/>
  <c r="AD62" i="22"/>
  <c r="G62" i="22"/>
  <c r="V62" i="22"/>
  <c r="AE62" i="22"/>
  <c r="D62" i="22"/>
  <c r="F62" i="22"/>
  <c r="N62" i="22"/>
  <c r="L62" i="22"/>
  <c r="W62" i="22"/>
  <c r="O62" i="22"/>
  <c r="M61" i="22"/>
  <c r="P61" i="22" s="1"/>
  <c r="E61" i="22"/>
  <c r="H61" i="22" s="1"/>
  <c r="I61" i="22" s="1"/>
  <c r="B62" i="22"/>
  <c r="M62" i="22" s="1"/>
  <c r="A63" i="22"/>
  <c r="U62" i="22" l="1"/>
  <c r="X62" i="22" s="1"/>
  <c r="Y62" i="22" s="1"/>
  <c r="AC62" i="22"/>
  <c r="AF62" i="22" s="1"/>
  <c r="AG62" i="22" s="1"/>
  <c r="P62" i="22"/>
  <c r="Q62" i="22" s="1"/>
  <c r="E62" i="22"/>
  <c r="H62" i="22" s="1"/>
  <c r="I62" i="22" s="1"/>
  <c r="Q61" i="22"/>
  <c r="AB63" i="22"/>
  <c r="T63" i="22"/>
  <c r="D63" i="22"/>
  <c r="AE63" i="22"/>
  <c r="F63" i="22"/>
  <c r="L63" i="22"/>
  <c r="G63" i="22"/>
  <c r="N63" i="22"/>
  <c r="W63" i="22"/>
  <c r="AD63" i="22"/>
  <c r="V63" i="22"/>
  <c r="O63" i="22"/>
  <c r="B63" i="22"/>
  <c r="U63" i="22" s="1"/>
  <c r="A64" i="22"/>
  <c r="X63" i="22" l="1"/>
  <c r="Y63" i="22" s="1"/>
  <c r="AC63" i="22"/>
  <c r="AF63" i="22" s="1"/>
  <c r="AG63" i="22" s="1"/>
  <c r="M63" i="22"/>
  <c r="P63" i="22" s="1"/>
  <c r="Q63" i="22" s="1"/>
  <c r="W64" i="22"/>
  <c r="AB64" i="22"/>
  <c r="T64" i="22"/>
  <c r="V64" i="22"/>
  <c r="AD64" i="22"/>
  <c r="AE64" i="22"/>
  <c r="G64" i="22"/>
  <c r="N64" i="22"/>
  <c r="L64" i="22"/>
  <c r="D64" i="22"/>
  <c r="O64" i="22"/>
  <c r="F64" i="22"/>
  <c r="E63" i="22"/>
  <c r="H63" i="22" s="1"/>
  <c r="I63" i="22" s="1"/>
  <c r="B64" i="22"/>
  <c r="AC64" i="22" s="1"/>
  <c r="A65" i="22"/>
  <c r="AF64" i="22" l="1"/>
  <c r="AG64" i="22" s="1"/>
  <c r="E64" i="22"/>
  <c r="H64" i="22" s="1"/>
  <c r="I64" i="22" s="1"/>
  <c r="M64" i="22"/>
  <c r="P64" i="22" s="1"/>
  <c r="Q64" i="22" s="1"/>
  <c r="U64" i="22"/>
  <c r="X64" i="22" s="1"/>
  <c r="Y64" i="22" s="1"/>
  <c r="AE65" i="22"/>
  <c r="W65" i="22"/>
  <c r="AD65" i="22"/>
  <c r="N65" i="22"/>
  <c r="AB65" i="22"/>
  <c r="T65" i="22"/>
  <c r="O65" i="22"/>
  <c r="G65" i="22"/>
  <c r="L65" i="22"/>
  <c r="F65" i="22"/>
  <c r="D65" i="22"/>
  <c r="V65" i="22"/>
  <c r="B65" i="22"/>
  <c r="AC65" i="22" s="1"/>
  <c r="A66" i="22"/>
  <c r="AF65" i="22" l="1"/>
  <c r="AG65" i="22" s="1"/>
  <c r="E65" i="22"/>
  <c r="H65" i="22" s="1"/>
  <c r="I65" i="22" s="1"/>
  <c r="U65" i="22"/>
  <c r="X65" i="22" s="1"/>
  <c r="Y65" i="22" s="1"/>
  <c r="M65" i="22"/>
  <c r="P65" i="22" s="1"/>
  <c r="Q65" i="22" s="1"/>
  <c r="AE66" i="22"/>
  <c r="W66" i="22"/>
  <c r="V66" i="22"/>
  <c r="D66" i="22"/>
  <c r="F66" i="22"/>
  <c r="AD66" i="22"/>
  <c r="AB66" i="22"/>
  <c r="O66" i="22"/>
  <c r="G66" i="22"/>
  <c r="L66" i="22"/>
  <c r="N66" i="22"/>
  <c r="T66" i="22"/>
  <c r="B66" i="22"/>
  <c r="E66" i="22" s="1"/>
  <c r="A67" i="22"/>
  <c r="AC66" i="22" l="1"/>
  <c r="AF66" i="22" s="1"/>
  <c r="AG66" i="22" s="1"/>
  <c r="M66" i="22"/>
  <c r="P66" i="22" s="1"/>
  <c r="Q66" i="22" s="1"/>
  <c r="H66" i="22"/>
  <c r="I66" i="22" s="1"/>
  <c r="AE67" i="22"/>
  <c r="AB67" i="22"/>
  <c r="T67" i="22"/>
  <c r="AD67" i="22"/>
  <c r="L67" i="22"/>
  <c r="G67" i="22"/>
  <c r="V67" i="22"/>
  <c r="O67" i="22"/>
  <c r="D67" i="22"/>
  <c r="F67" i="22"/>
  <c r="W67" i="22"/>
  <c r="N67" i="22"/>
  <c r="U66" i="22"/>
  <c r="X66" i="22" s="1"/>
  <c r="Y66" i="22" s="1"/>
  <c r="B67" i="22"/>
  <c r="M67" i="22" s="1"/>
  <c r="A68" i="22"/>
  <c r="P67" i="22" l="1"/>
  <c r="Q67" i="22" s="1"/>
  <c r="U67" i="22"/>
  <c r="X67" i="22" s="1"/>
  <c r="Y67" i="22" s="1"/>
  <c r="E67" i="22"/>
  <c r="H67" i="22" s="1"/>
  <c r="I67" i="22" s="1"/>
  <c r="AC67" i="22"/>
  <c r="AF67" i="22" s="1"/>
  <c r="AG67" i="22" s="1"/>
  <c r="W68" i="22"/>
  <c r="AD68" i="22"/>
  <c r="AE68" i="22"/>
  <c r="V68" i="22"/>
  <c r="O68" i="22"/>
  <c r="T68" i="22"/>
  <c r="AB68" i="22"/>
  <c r="D68" i="22"/>
  <c r="F68" i="22"/>
  <c r="L68" i="22"/>
  <c r="G68" i="22"/>
  <c r="N68" i="22"/>
  <c r="B68" i="22"/>
  <c r="AC68" i="22" s="1"/>
  <c r="A69" i="22"/>
  <c r="AF68" i="22" l="1"/>
  <c r="AG68" i="22" s="1"/>
  <c r="W69" i="22"/>
  <c r="AB69" i="22"/>
  <c r="T69" i="22"/>
  <c r="D69" i="22"/>
  <c r="F69" i="22"/>
  <c r="V69" i="22"/>
  <c r="AD69" i="22"/>
  <c r="AE69" i="22"/>
  <c r="O69" i="22"/>
  <c r="L69" i="22"/>
  <c r="G69" i="22"/>
  <c r="N69" i="22"/>
  <c r="M68" i="22"/>
  <c r="P68" i="22" s="1"/>
  <c r="Q68" i="22" s="1"/>
  <c r="U68" i="22"/>
  <c r="X68" i="22" s="1"/>
  <c r="Y68" i="22" s="1"/>
  <c r="E68" i="22"/>
  <c r="H68" i="22" s="1"/>
  <c r="I68" i="22" s="1"/>
  <c r="B69" i="22"/>
  <c r="U69" i="22" s="1"/>
  <c r="A70" i="22"/>
  <c r="X69" i="22" l="1"/>
  <c r="Y69" i="22" s="1"/>
  <c r="M69" i="22"/>
  <c r="P69" i="22" s="1"/>
  <c r="Q69" i="22" s="1"/>
  <c r="AE70" i="22"/>
  <c r="O70" i="22"/>
  <c r="G70" i="22"/>
  <c r="AB70" i="22"/>
  <c r="D70" i="22"/>
  <c r="N70" i="22"/>
  <c r="AD70" i="22"/>
  <c r="V70" i="22"/>
  <c r="F70" i="22"/>
  <c r="W70" i="22"/>
  <c r="T70" i="22"/>
  <c r="L70" i="22"/>
  <c r="E69" i="22"/>
  <c r="H69" i="22" s="1"/>
  <c r="I69" i="22" s="1"/>
  <c r="AC69" i="22"/>
  <c r="AF69" i="22" s="1"/>
  <c r="AG69" i="22" s="1"/>
  <c r="B70" i="22"/>
  <c r="AC70" i="22" s="1"/>
  <c r="A71" i="22"/>
  <c r="E70" i="22" l="1"/>
  <c r="H70" i="22" s="1"/>
  <c r="I70" i="22" s="1"/>
  <c r="M70" i="22"/>
  <c r="P70" i="22" s="1"/>
  <c r="Q70" i="22" s="1"/>
  <c r="U70" i="22"/>
  <c r="X70" i="22" s="1"/>
  <c r="Y70" i="22" s="1"/>
  <c r="AF70" i="22"/>
  <c r="AG70" i="22" s="1"/>
  <c r="V71" i="22"/>
  <c r="W71" i="22"/>
  <c r="AD71" i="22"/>
  <c r="AB71" i="22"/>
  <c r="N71" i="22"/>
  <c r="AE71" i="22"/>
  <c r="D71" i="22"/>
  <c r="O71" i="22"/>
  <c r="F71" i="22"/>
  <c r="T71" i="22"/>
  <c r="L71" i="22"/>
  <c r="G71" i="22"/>
  <c r="B71" i="22"/>
  <c r="E71" i="22" s="1"/>
  <c r="A72" i="22"/>
  <c r="AD72" i="22" l="1"/>
  <c r="V72" i="22"/>
  <c r="AE72" i="22"/>
  <c r="W72" i="22"/>
  <c r="D72" i="22"/>
  <c r="F72" i="22"/>
  <c r="AB72" i="22"/>
  <c r="T72" i="22"/>
  <c r="N72" i="22"/>
  <c r="L72" i="22"/>
  <c r="G72" i="22"/>
  <c r="O72" i="22"/>
  <c r="U71" i="22"/>
  <c r="X71" i="22" s="1"/>
  <c r="Y71" i="22" s="1"/>
  <c r="AC71" i="22"/>
  <c r="AF71" i="22" s="1"/>
  <c r="AG71" i="22" s="1"/>
  <c r="M71" i="22"/>
  <c r="P71" i="22" s="1"/>
  <c r="Q71" i="22" s="1"/>
  <c r="H71" i="22"/>
  <c r="I71" i="22" s="1"/>
  <c r="B72" i="22"/>
  <c r="E72" i="22" s="1"/>
  <c r="A73" i="22"/>
  <c r="M72" i="22" l="1"/>
  <c r="P72" i="22" s="1"/>
  <c r="Q72" i="22" s="1"/>
  <c r="AC72" i="22"/>
  <c r="AF72" i="22" s="1"/>
  <c r="AG72" i="22" s="1"/>
  <c r="H72" i="22"/>
  <c r="I72" i="22" s="1"/>
  <c r="U72" i="22"/>
  <c r="X72" i="22" s="1"/>
  <c r="Y72" i="22" s="1"/>
  <c r="AD73" i="22"/>
  <c r="V73" i="22"/>
  <c r="AE73" i="22"/>
  <c r="G73" i="22"/>
  <c r="W73" i="22"/>
  <c r="AB73" i="22"/>
  <c r="N73" i="22"/>
  <c r="T73" i="22"/>
  <c r="L73" i="22"/>
  <c r="F73" i="22"/>
  <c r="O73" i="22"/>
  <c r="D73" i="22"/>
  <c r="B73" i="22"/>
  <c r="M73" i="22" s="1"/>
  <c r="A74" i="22"/>
  <c r="P73" i="22" l="1"/>
  <c r="Q73" i="22" s="1"/>
  <c r="E73" i="22"/>
  <c r="H73" i="22" s="1"/>
  <c r="I73" i="22" s="1"/>
  <c r="U73" i="22"/>
  <c r="X73" i="22" s="1"/>
  <c r="Y73" i="22" s="1"/>
  <c r="AC73" i="22"/>
  <c r="AF73" i="22" s="1"/>
  <c r="AG73" i="22" s="1"/>
  <c r="AB74" i="22"/>
  <c r="T74" i="22"/>
  <c r="AD74" i="22"/>
  <c r="V74" i="22"/>
  <c r="D74" i="22"/>
  <c r="W74" i="22"/>
  <c r="F74" i="22"/>
  <c r="G74" i="22"/>
  <c r="AE74" i="22"/>
  <c r="O74" i="22"/>
  <c r="N74" i="22"/>
  <c r="L74" i="22"/>
  <c r="B74" i="22"/>
  <c r="E74" i="22" s="1"/>
  <c r="A75" i="22"/>
  <c r="H74" i="22" l="1"/>
  <c r="I74" i="22" s="1"/>
  <c r="U74" i="22"/>
  <c r="X74" i="22" s="1"/>
  <c r="Y74" i="22" s="1"/>
  <c r="AC74" i="22"/>
  <c r="AF74" i="22" s="1"/>
  <c r="AG74" i="22" s="1"/>
  <c r="M74" i="22"/>
  <c r="P74" i="22" s="1"/>
  <c r="Q74" i="22" s="1"/>
  <c r="AB75" i="22"/>
  <c r="T75" i="22"/>
  <c r="AE75" i="22"/>
  <c r="W75" i="22"/>
  <c r="D75" i="22"/>
  <c r="F75" i="22"/>
  <c r="AD75" i="22"/>
  <c r="V75" i="22"/>
  <c r="G75" i="22"/>
  <c r="O75" i="22"/>
  <c r="L75" i="22"/>
  <c r="N75" i="22"/>
  <c r="B75" i="22"/>
  <c r="AC75" i="22" s="1"/>
  <c r="A76" i="22"/>
  <c r="M75" i="22" l="1"/>
  <c r="P75" i="22" s="1"/>
  <c r="Q75" i="22" s="1"/>
  <c r="U75" i="22"/>
  <c r="X75" i="22" s="1"/>
  <c r="Y75" i="22" s="1"/>
  <c r="E75" i="22"/>
  <c r="H75" i="22" s="1"/>
  <c r="I75" i="22" s="1"/>
  <c r="W76" i="22"/>
  <c r="AB76" i="22"/>
  <c r="T76" i="22"/>
  <c r="V76" i="22"/>
  <c r="AD76" i="22"/>
  <c r="G76" i="22"/>
  <c r="L76" i="22"/>
  <c r="AE76" i="22"/>
  <c r="D76" i="22"/>
  <c r="F76" i="22"/>
  <c r="O76" i="22"/>
  <c r="N76" i="22"/>
  <c r="AF75" i="22"/>
  <c r="AG75" i="22" s="1"/>
  <c r="B76" i="22"/>
  <c r="M76" i="22" s="1"/>
  <c r="A77" i="22"/>
  <c r="U76" i="22" l="1"/>
  <c r="X76" i="22" s="1"/>
  <c r="Y76" i="22" s="1"/>
  <c r="P76" i="22"/>
  <c r="Q76" i="22" s="1"/>
  <c r="E76" i="22"/>
  <c r="H76" i="22" s="1"/>
  <c r="I76" i="22" s="1"/>
  <c r="AE77" i="22"/>
  <c r="W77" i="22"/>
  <c r="AD77" i="22"/>
  <c r="AB77" i="22"/>
  <c r="T77" i="22"/>
  <c r="N77" i="22"/>
  <c r="G77" i="22"/>
  <c r="V77" i="22"/>
  <c r="D77" i="22"/>
  <c r="O77" i="22"/>
  <c r="F77" i="22"/>
  <c r="L77" i="22"/>
  <c r="AC76" i="22"/>
  <c r="AF76" i="22" s="1"/>
  <c r="AG76" i="22" s="1"/>
  <c r="B77" i="22"/>
  <c r="M77" i="22" s="1"/>
  <c r="A78" i="22"/>
  <c r="AC77" i="22" l="1"/>
  <c r="AF77" i="22" s="1"/>
  <c r="AG77" i="22" s="1"/>
  <c r="U77" i="22"/>
  <c r="X77" i="22" s="1"/>
  <c r="Y77" i="22" s="1"/>
  <c r="E77" i="22"/>
  <c r="H77" i="22" s="1"/>
  <c r="I77" i="22" s="1"/>
  <c r="P77" i="22"/>
  <c r="Q77" i="22" s="1"/>
  <c r="AE78" i="22"/>
  <c r="W78" i="22"/>
  <c r="V78" i="22"/>
  <c r="D78" i="22"/>
  <c r="F78" i="22"/>
  <c r="G78" i="22"/>
  <c r="L78" i="22"/>
  <c r="AB78" i="22"/>
  <c r="AD78" i="22"/>
  <c r="O78" i="22"/>
  <c r="N78" i="22"/>
  <c r="T78" i="22"/>
  <c r="B78" i="22"/>
  <c r="AC78" i="22" s="1"/>
  <c r="A79" i="22"/>
  <c r="AF78" i="22" l="1"/>
  <c r="AG78" i="22" s="1"/>
  <c r="AE79" i="22"/>
  <c r="AB79" i="22"/>
  <c r="T79" i="22"/>
  <c r="AD79" i="22"/>
  <c r="V79" i="22"/>
  <c r="L79" i="22"/>
  <c r="G79" i="22"/>
  <c r="O79" i="22"/>
  <c r="W79" i="22"/>
  <c r="D79" i="22"/>
  <c r="F79" i="22"/>
  <c r="N79" i="22"/>
  <c r="E78" i="22"/>
  <c r="H78" i="22" s="1"/>
  <c r="I78" i="22" s="1"/>
  <c r="U78" i="22"/>
  <c r="X78" i="22" s="1"/>
  <c r="Y78" i="22" s="1"/>
  <c r="M78" i="22"/>
  <c r="P78" i="22" s="1"/>
  <c r="Q78" i="22" s="1"/>
  <c r="B79" i="22"/>
  <c r="AC79" i="22" s="1"/>
  <c r="A80" i="22"/>
  <c r="AF79" i="22" l="1"/>
  <c r="AG79" i="22" s="1"/>
  <c r="M79" i="22"/>
  <c r="P79" i="22" s="1"/>
  <c r="Q79" i="22" s="1"/>
  <c r="W80" i="22"/>
  <c r="T80" i="22"/>
  <c r="O80" i="22"/>
  <c r="L80" i="22"/>
  <c r="AB80" i="22"/>
  <c r="AD80" i="22"/>
  <c r="V80" i="22"/>
  <c r="AE80" i="22"/>
  <c r="N80" i="22"/>
  <c r="D80" i="22"/>
  <c r="F80" i="22"/>
  <c r="G80" i="22"/>
  <c r="U79" i="22"/>
  <c r="X79" i="22" s="1"/>
  <c r="Y79" i="22" s="1"/>
  <c r="E79" i="22"/>
  <c r="H79" i="22" s="1"/>
  <c r="I79" i="22" s="1"/>
  <c r="B80" i="22"/>
  <c r="AC80" i="22" s="1"/>
  <c r="A81" i="22"/>
  <c r="AF80" i="22" l="1"/>
  <c r="AG80" i="22" s="1"/>
  <c r="U80" i="22"/>
  <c r="X80" i="22" s="1"/>
  <c r="Y80" i="22" s="1"/>
  <c r="M80" i="22"/>
  <c r="P80" i="22" s="1"/>
  <c r="Q80" i="22" s="1"/>
  <c r="W81" i="22"/>
  <c r="AB81" i="22"/>
  <c r="T81" i="22"/>
  <c r="AE81" i="22"/>
  <c r="AD81" i="22"/>
  <c r="D81" i="22"/>
  <c r="V81" i="22"/>
  <c r="F81" i="22"/>
  <c r="O81" i="22"/>
  <c r="L81" i="22"/>
  <c r="N81" i="22"/>
  <c r="G81" i="22"/>
  <c r="E80" i="22"/>
  <c r="H80" i="22" s="1"/>
  <c r="I80" i="22" s="1"/>
  <c r="B81" i="22"/>
  <c r="M81" i="22" s="1"/>
  <c r="A82" i="22"/>
  <c r="P81" i="22" l="1"/>
  <c r="Q81" i="22" s="1"/>
  <c r="E81" i="22"/>
  <c r="H81" i="22" s="1"/>
  <c r="I81" i="22" s="1"/>
  <c r="U81" i="22"/>
  <c r="X81" i="22" s="1"/>
  <c r="Y81" i="22" s="1"/>
  <c r="AC81" i="22"/>
  <c r="AF81" i="22" s="1"/>
  <c r="AG81" i="22" s="1"/>
  <c r="AE82" i="22"/>
  <c r="AB82" i="22"/>
  <c r="T82" i="22"/>
  <c r="O82" i="22"/>
  <c r="W82" i="22"/>
  <c r="G82" i="22"/>
  <c r="D82" i="22"/>
  <c r="F82" i="22"/>
  <c r="N82" i="22"/>
  <c r="L82" i="22"/>
  <c r="AD82" i="22"/>
  <c r="V82" i="22"/>
  <c r="B82" i="22"/>
  <c r="E82" i="22" s="1"/>
  <c r="A83" i="22"/>
  <c r="V83" i="22" l="1"/>
  <c r="W83" i="22"/>
  <c r="AD83" i="22"/>
  <c r="N83" i="22"/>
  <c r="T83" i="22"/>
  <c r="D83" i="22"/>
  <c r="O83" i="22"/>
  <c r="AB83" i="22"/>
  <c r="F83" i="22"/>
  <c r="AE83" i="22"/>
  <c r="L83" i="22"/>
  <c r="G83" i="22"/>
  <c r="M82" i="22"/>
  <c r="P82" i="22" s="1"/>
  <c r="Q82" i="22" s="1"/>
  <c r="AC82" i="22"/>
  <c r="AF82" i="22" s="1"/>
  <c r="AG82" i="22" s="1"/>
  <c r="H82" i="22"/>
  <c r="I82" i="22" s="1"/>
  <c r="U82" i="22"/>
  <c r="X82" i="22" s="1"/>
  <c r="Y82" i="22" s="1"/>
  <c r="B83" i="22"/>
  <c r="E83" i="22" s="1"/>
  <c r="A84" i="22"/>
  <c r="H83" i="22" l="1"/>
  <c r="I83" i="22" s="1"/>
  <c r="U83" i="22"/>
  <c r="X83" i="22" s="1"/>
  <c r="Y83" i="22" s="1"/>
  <c r="M83" i="22"/>
  <c r="P83" i="22" s="1"/>
  <c r="Q83" i="22" s="1"/>
  <c r="AC83" i="22"/>
  <c r="AF83" i="22" s="1"/>
  <c r="AG83" i="22" s="1"/>
  <c r="AD84" i="22"/>
  <c r="V84" i="22"/>
  <c r="AE84" i="22"/>
  <c r="D84" i="22"/>
  <c r="AB84" i="22"/>
  <c r="T84" i="22"/>
  <c r="F84" i="22"/>
  <c r="N84" i="22"/>
  <c r="W84" i="22"/>
  <c r="O84" i="22"/>
  <c r="L84" i="22"/>
  <c r="G84" i="22"/>
  <c r="B84" i="22"/>
  <c r="E84" i="22" s="1"/>
  <c r="A85" i="22"/>
  <c r="AD85" i="22" l="1"/>
  <c r="V85" i="22"/>
  <c r="AE85" i="22"/>
  <c r="AB85" i="22"/>
  <c r="G85" i="22"/>
  <c r="T85" i="22"/>
  <c r="N85" i="22"/>
  <c r="W85" i="22"/>
  <c r="D85" i="22"/>
  <c r="F85" i="22"/>
  <c r="L85" i="22"/>
  <c r="O85" i="22"/>
  <c r="M84" i="22"/>
  <c r="P84" i="22" s="1"/>
  <c r="Q84" i="22" s="1"/>
  <c r="H84" i="22"/>
  <c r="I84" i="22" s="1"/>
  <c r="U84" i="22"/>
  <c r="X84" i="22" s="1"/>
  <c r="Y84" i="22" s="1"/>
  <c r="AC84" i="22"/>
  <c r="AF84" i="22" s="1"/>
  <c r="AG84" i="22" s="1"/>
  <c r="B85" i="22"/>
  <c r="U85" i="22" s="1"/>
  <c r="A86" i="22"/>
  <c r="M85" i="22" l="1"/>
  <c r="P85" i="22" s="1"/>
  <c r="Q85" i="22" s="1"/>
  <c r="AC85" i="22"/>
  <c r="AF85" i="22" s="1"/>
  <c r="AG85" i="22" s="1"/>
  <c r="X85" i="22"/>
  <c r="Y85" i="22" s="1"/>
  <c r="E85" i="22"/>
  <c r="H85" i="22" s="1"/>
  <c r="I85" i="22" s="1"/>
  <c r="AB86" i="22"/>
  <c r="T86" i="22"/>
  <c r="AD86" i="22"/>
  <c r="AE86" i="22"/>
  <c r="D86" i="22"/>
  <c r="F86" i="22"/>
  <c r="G86" i="22"/>
  <c r="N86" i="22"/>
  <c r="W86" i="22"/>
  <c r="V86" i="22"/>
  <c r="L86" i="22"/>
  <c r="O86" i="22"/>
  <c r="B86" i="22"/>
  <c r="AC86" i="22" s="1"/>
  <c r="A87" i="22"/>
  <c r="AF86" i="22" l="1"/>
  <c r="AG86" i="22" s="1"/>
  <c r="U86" i="22"/>
  <c r="X86" i="22" s="1"/>
  <c r="Y86" i="22" s="1"/>
  <c r="AB87" i="22"/>
  <c r="T87" i="22"/>
  <c r="D87" i="22"/>
  <c r="F87" i="22"/>
  <c r="AD87" i="22"/>
  <c r="W87" i="22"/>
  <c r="G87" i="22"/>
  <c r="N87" i="22"/>
  <c r="L87" i="22"/>
  <c r="O87" i="22"/>
  <c r="V87" i="22"/>
  <c r="AE87" i="22"/>
  <c r="E86" i="22"/>
  <c r="H86" i="22" s="1"/>
  <c r="I86" i="22" s="1"/>
  <c r="M86" i="22"/>
  <c r="P86" i="22" s="1"/>
  <c r="Q86" i="22" s="1"/>
  <c r="B87" i="22"/>
  <c r="U87" i="22" s="1"/>
  <c r="A88" i="22"/>
  <c r="AC87" i="22" l="1"/>
  <c r="AF87" i="22" s="1"/>
  <c r="AG87" i="22" s="1"/>
  <c r="X87" i="22"/>
  <c r="Y87" i="22" s="1"/>
  <c r="W88" i="22"/>
  <c r="AB88" i="22"/>
  <c r="T88" i="22"/>
  <c r="V88" i="22"/>
  <c r="G88" i="22"/>
  <c r="AD88" i="22"/>
  <c r="D88" i="22"/>
  <c r="F88" i="22"/>
  <c r="N88" i="22"/>
  <c r="L88" i="22"/>
  <c r="O88" i="22"/>
  <c r="AE88" i="22"/>
  <c r="E87" i="22"/>
  <c r="H87" i="22" s="1"/>
  <c r="I87" i="22" s="1"/>
  <c r="M87" i="22"/>
  <c r="P87" i="22" s="1"/>
  <c r="Q87" i="22" s="1"/>
  <c r="B88" i="22"/>
  <c r="M88" i="22" s="1"/>
  <c r="A89" i="22"/>
  <c r="AE89" i="22" l="1"/>
  <c r="W89" i="22"/>
  <c r="AD89" i="22"/>
  <c r="N89" i="22"/>
  <c r="G89" i="22"/>
  <c r="L89" i="22"/>
  <c r="T89" i="22"/>
  <c r="V89" i="22"/>
  <c r="AB89" i="22"/>
  <c r="D89" i="22"/>
  <c r="F89" i="22"/>
  <c r="O89" i="22"/>
  <c r="AC88" i="22"/>
  <c r="AF88" i="22" s="1"/>
  <c r="AG88" i="22" s="1"/>
  <c r="E88" i="22"/>
  <c r="H88" i="22" s="1"/>
  <c r="I88" i="22" s="1"/>
  <c r="U88" i="22"/>
  <c r="X88" i="22" s="1"/>
  <c r="Y88" i="22" s="1"/>
  <c r="P88" i="22"/>
  <c r="Q88" i="22" s="1"/>
  <c r="B89" i="22"/>
  <c r="E89" i="22" s="1"/>
  <c r="A90" i="22"/>
  <c r="H89" i="22" l="1"/>
  <c r="I89" i="22" s="1"/>
  <c r="M89" i="22"/>
  <c r="P89" i="22" s="1"/>
  <c r="Q89" i="22" s="1"/>
  <c r="U89" i="22"/>
  <c r="X89" i="22" s="1"/>
  <c r="Y89" i="22" s="1"/>
  <c r="AC89" i="22"/>
  <c r="AF89" i="22" s="1"/>
  <c r="AG89" i="22" s="1"/>
  <c r="AE90" i="22"/>
  <c r="W90" i="22"/>
  <c r="V90" i="22"/>
  <c r="D90" i="22"/>
  <c r="F90" i="22"/>
  <c r="G90" i="22"/>
  <c r="T90" i="22"/>
  <c r="AB90" i="22"/>
  <c r="N90" i="22"/>
  <c r="O90" i="22"/>
  <c r="AD90" i="22"/>
  <c r="L90" i="22"/>
  <c r="B90" i="22"/>
  <c r="AC90" i="22" s="1"/>
  <c r="A91" i="22"/>
  <c r="AF90" i="22" l="1"/>
  <c r="AG90" i="22" s="1"/>
  <c r="E90" i="22"/>
  <c r="H90" i="22" s="1"/>
  <c r="I90" i="22" s="1"/>
  <c r="M90" i="22"/>
  <c r="P90" i="22" s="1"/>
  <c r="Q90" i="22" s="1"/>
  <c r="AE91" i="22"/>
  <c r="AB91" i="22"/>
  <c r="T91" i="22"/>
  <c r="AD91" i="22"/>
  <c r="L91" i="22"/>
  <c r="V91" i="22"/>
  <c r="G91" i="22"/>
  <c r="D91" i="22"/>
  <c r="F91" i="22"/>
  <c r="W91" i="22"/>
  <c r="N91" i="22"/>
  <c r="O91" i="22"/>
  <c r="U90" i="22"/>
  <c r="X90" i="22" s="1"/>
  <c r="Y90" i="22" s="1"/>
  <c r="B91" i="22"/>
  <c r="AC91" i="22" s="1"/>
  <c r="A92" i="22"/>
  <c r="M91" i="22" l="1"/>
  <c r="P91" i="22" s="1"/>
  <c r="Q91" i="22" s="1"/>
  <c r="E91" i="22"/>
  <c r="H91" i="22" s="1"/>
  <c r="I91" i="22" s="1"/>
  <c r="AF91" i="22"/>
  <c r="AG91" i="22" s="1"/>
  <c r="U91" i="22"/>
  <c r="X91" i="22" s="1"/>
  <c r="Y91" i="22" s="1"/>
  <c r="W92" i="22"/>
  <c r="O92" i="22"/>
  <c r="L92" i="22"/>
  <c r="T92" i="22"/>
  <c r="V92" i="22"/>
  <c r="AB92" i="22"/>
  <c r="AE92" i="22"/>
  <c r="N92" i="22"/>
  <c r="D92" i="22"/>
  <c r="AD92" i="22"/>
  <c r="F92" i="22"/>
  <c r="G92" i="22"/>
  <c r="B92" i="22"/>
  <c r="AC92" i="22" s="1"/>
  <c r="A93" i="22"/>
  <c r="AF92" i="22" l="1"/>
  <c r="AG92" i="22" s="1"/>
  <c r="W93" i="22"/>
  <c r="AB93" i="22"/>
  <c r="T93" i="22"/>
  <c r="V93" i="22"/>
  <c r="D93" i="22"/>
  <c r="F93" i="22"/>
  <c r="AE93" i="22"/>
  <c r="AD93" i="22"/>
  <c r="O93" i="22"/>
  <c r="L93" i="22"/>
  <c r="G93" i="22"/>
  <c r="N93" i="22"/>
  <c r="U92" i="22"/>
  <c r="X92" i="22" s="1"/>
  <c r="Y92" i="22" s="1"/>
  <c r="E92" i="22"/>
  <c r="H92" i="22" s="1"/>
  <c r="I92" i="22" s="1"/>
  <c r="M92" i="22"/>
  <c r="P92" i="22" s="1"/>
  <c r="Q92" i="22" s="1"/>
  <c r="B93" i="22"/>
  <c r="U93" i="22" s="1"/>
  <c r="A94" i="22"/>
  <c r="X93" i="22" l="1"/>
  <c r="Y93" i="22" s="1"/>
  <c r="M93" i="22"/>
  <c r="P93" i="22" s="1"/>
  <c r="Q93" i="22" s="1"/>
  <c r="E93" i="22"/>
  <c r="H93" i="22" s="1"/>
  <c r="I93" i="22" s="1"/>
  <c r="AE94" i="22"/>
  <c r="O94" i="22"/>
  <c r="AB94" i="22"/>
  <c r="T94" i="22"/>
  <c r="G94" i="22"/>
  <c r="D94" i="22"/>
  <c r="F94" i="22"/>
  <c r="W94" i="22"/>
  <c r="V94" i="22"/>
  <c r="N94" i="22"/>
  <c r="AD94" i="22"/>
  <c r="L94" i="22"/>
  <c r="AC93" i="22"/>
  <c r="AF93" i="22" s="1"/>
  <c r="AG93" i="22" s="1"/>
  <c r="B94" i="22"/>
  <c r="U94" i="22" s="1"/>
  <c r="A95" i="22"/>
  <c r="X94" i="22" l="1"/>
  <c r="Y94" i="22" s="1"/>
  <c r="E94" i="22"/>
  <c r="H94" i="22" s="1"/>
  <c r="I94" i="22" s="1"/>
  <c r="M94" i="22"/>
  <c r="P94" i="22" s="1"/>
  <c r="Q94" i="22" s="1"/>
  <c r="AC94" i="22"/>
  <c r="AF94" i="22" s="1"/>
  <c r="AG94" i="22" s="1"/>
  <c r="V95" i="22"/>
  <c r="W95" i="22"/>
  <c r="AD95" i="22"/>
  <c r="AE95" i="22"/>
  <c r="O95" i="22"/>
  <c r="D95" i="22"/>
  <c r="F95" i="22"/>
  <c r="G95" i="22"/>
  <c r="AB95" i="22"/>
  <c r="L95" i="22"/>
  <c r="N95" i="22"/>
  <c r="T95" i="22"/>
  <c r="B95" i="22"/>
  <c r="E95" i="22" s="1"/>
  <c r="A96" i="22"/>
  <c r="H95" i="22" l="1"/>
  <c r="I95" i="22" s="1"/>
  <c r="U95" i="22"/>
  <c r="X95" i="22" s="1"/>
  <c r="Y95" i="22" s="1"/>
  <c r="M95" i="22"/>
  <c r="P95" i="22" s="1"/>
  <c r="Q95" i="22" s="1"/>
  <c r="AC95" i="22"/>
  <c r="AF95" i="22" s="1"/>
  <c r="AG95" i="22" s="1"/>
  <c r="AD96" i="22"/>
  <c r="V96" i="22"/>
  <c r="AE96" i="22"/>
  <c r="AB96" i="22"/>
  <c r="D96" i="22"/>
  <c r="F96" i="22"/>
  <c r="N96" i="22"/>
  <c r="O96" i="22"/>
  <c r="T96" i="22"/>
  <c r="G96" i="22"/>
  <c r="W96" i="22"/>
  <c r="L96" i="22"/>
  <c r="B96" i="22"/>
  <c r="U96" i="22" s="1"/>
  <c r="A97" i="22"/>
  <c r="X96" i="22" l="1"/>
  <c r="Y96" i="22" s="1"/>
  <c r="AD97" i="22"/>
  <c r="V97" i="22"/>
  <c r="AE97" i="22"/>
  <c r="W97" i="22"/>
  <c r="G97" i="22"/>
  <c r="N97" i="22"/>
  <c r="O97" i="22"/>
  <c r="D97" i="22"/>
  <c r="AB97" i="22"/>
  <c r="F97" i="22"/>
  <c r="L97" i="22"/>
  <c r="T97" i="22"/>
  <c r="M96" i="22"/>
  <c r="P96" i="22" s="1"/>
  <c r="Q96" i="22" s="1"/>
  <c r="AC96" i="22"/>
  <c r="AF96" i="22" s="1"/>
  <c r="AG96" i="22" s="1"/>
  <c r="E96" i="22"/>
  <c r="H96" i="22" s="1"/>
  <c r="I96" i="22" s="1"/>
  <c r="B97" i="22"/>
  <c r="E97" i="22" s="1"/>
  <c r="A98" i="22"/>
  <c r="H97" i="22" l="1"/>
  <c r="I97" i="22" s="1"/>
  <c r="M97" i="22"/>
  <c r="P97" i="22" s="1"/>
  <c r="Q97" i="22" s="1"/>
  <c r="AC97" i="22"/>
  <c r="AF97" i="22" s="1"/>
  <c r="AG97" i="22" s="1"/>
  <c r="U97" i="22"/>
  <c r="X97" i="22" s="1"/>
  <c r="Y97" i="22" s="1"/>
  <c r="AB98" i="22"/>
  <c r="T98" i="22"/>
  <c r="AD98" i="22"/>
  <c r="AE98" i="22"/>
  <c r="V98" i="22"/>
  <c r="D98" i="22"/>
  <c r="F98" i="22"/>
  <c r="N98" i="22"/>
  <c r="G98" i="22"/>
  <c r="O98" i="22"/>
  <c r="L98" i="22"/>
  <c r="W98" i="22"/>
  <c r="B98" i="22"/>
  <c r="E98" i="22" s="1"/>
  <c r="A99" i="22"/>
  <c r="AB99" i="22" l="1"/>
  <c r="T99" i="22"/>
  <c r="V99" i="22"/>
  <c r="D99" i="22"/>
  <c r="W99" i="22"/>
  <c r="F99" i="22"/>
  <c r="AE99" i="22"/>
  <c r="N99" i="22"/>
  <c r="G99" i="22"/>
  <c r="O99" i="22"/>
  <c r="L99" i="22"/>
  <c r="AD99" i="22"/>
  <c r="U98" i="22"/>
  <c r="X98" i="22" s="1"/>
  <c r="Y98" i="22" s="1"/>
  <c r="H98" i="22"/>
  <c r="I98" i="22" s="1"/>
  <c r="M98" i="22"/>
  <c r="P98" i="22" s="1"/>
  <c r="Q98" i="22" s="1"/>
  <c r="AC98" i="22"/>
  <c r="AF98" i="22" s="1"/>
  <c r="AG98" i="22" s="1"/>
  <c r="B99" i="22"/>
  <c r="U99" i="22" s="1"/>
  <c r="A100" i="22"/>
  <c r="X99" i="22" l="1"/>
  <c r="Y99" i="22" s="1"/>
  <c r="E99" i="22"/>
  <c r="H99" i="22" s="1"/>
  <c r="I99" i="22" s="1"/>
  <c r="M99" i="22"/>
  <c r="P99" i="22" s="1"/>
  <c r="Q99" i="22" s="1"/>
  <c r="W100" i="22"/>
  <c r="AB100" i="22"/>
  <c r="T100" i="22"/>
  <c r="V100" i="22"/>
  <c r="AE100" i="22"/>
  <c r="G100" i="22"/>
  <c r="AD100" i="22"/>
  <c r="L100" i="22"/>
  <c r="D100" i="22"/>
  <c r="O100" i="22"/>
  <c r="F100" i="22"/>
  <c r="N100" i="22"/>
  <c r="AC99" i="22"/>
  <c r="AF99" i="22" s="1"/>
  <c r="AG99" i="22" s="1"/>
  <c r="B100" i="22"/>
  <c r="M100" i="22" s="1"/>
  <c r="A101" i="22"/>
  <c r="AC100" i="22" l="1"/>
  <c r="AF100" i="22" s="1"/>
  <c r="AG100" i="22" s="1"/>
  <c r="U100" i="22"/>
  <c r="X100" i="22" s="1"/>
  <c r="Y100" i="22" s="1"/>
  <c r="P100" i="22"/>
  <c r="Q100" i="22" s="1"/>
  <c r="E100" i="22"/>
  <c r="H100" i="22" s="1"/>
  <c r="I100" i="22" s="1"/>
  <c r="AE101" i="22"/>
  <c r="W101" i="22"/>
  <c r="AD101" i="22"/>
  <c r="N101" i="22"/>
  <c r="G101" i="22"/>
  <c r="V101" i="22"/>
  <c r="O101" i="22"/>
  <c r="L101" i="22"/>
  <c r="AB101" i="22"/>
  <c r="T101" i="22"/>
  <c r="F101" i="22"/>
  <c r="D101" i="22"/>
  <c r="B101" i="22"/>
  <c r="U101" i="22" s="1"/>
  <c r="A102" i="22"/>
  <c r="E101" i="22" l="1"/>
  <c r="H101" i="22" s="1"/>
  <c r="I101" i="22" s="1"/>
  <c r="AC101" i="22"/>
  <c r="AF101" i="22" s="1"/>
  <c r="AG101" i="22" s="1"/>
  <c r="M101" i="22"/>
  <c r="P101" i="22" s="1"/>
  <c r="Q101" i="22" s="1"/>
  <c r="X101" i="22"/>
  <c r="Y101" i="22" s="1"/>
  <c r="AE102" i="22"/>
  <c r="W102" i="22"/>
  <c r="V102" i="22"/>
  <c r="AD102" i="22"/>
  <c r="AB102" i="22"/>
  <c r="T102" i="22"/>
  <c r="D102" i="22"/>
  <c r="F102" i="22"/>
  <c r="L102" i="22"/>
  <c r="G102" i="22"/>
  <c r="N102" i="22"/>
  <c r="O102" i="22"/>
  <c r="B102" i="22"/>
  <c r="U102" i="22" s="1"/>
  <c r="A103" i="22"/>
  <c r="X102" i="22" l="1"/>
  <c r="Y102" i="22" s="1"/>
  <c r="M102" i="22"/>
  <c r="P102" i="22" s="1"/>
  <c r="Q102" i="22" s="1"/>
  <c r="E102" i="22"/>
  <c r="H102" i="22" s="1"/>
  <c r="I102" i="22" s="1"/>
  <c r="AC102" i="22"/>
  <c r="AF102" i="22" s="1"/>
  <c r="AG102" i="22" s="1"/>
  <c r="AE103" i="22"/>
  <c r="AB103" i="22"/>
  <c r="T103" i="22"/>
  <c r="AD103" i="22"/>
  <c r="L103" i="22"/>
  <c r="V103" i="22"/>
  <c r="G103" i="22"/>
  <c r="D103" i="22"/>
  <c r="F103" i="22"/>
  <c r="N103" i="22"/>
  <c r="O103" i="22"/>
  <c r="W103" i="22"/>
  <c r="B103" i="22"/>
  <c r="M103" i="22" s="1"/>
  <c r="A104" i="22"/>
  <c r="AC103" i="22" l="1"/>
  <c r="AF103" i="22" s="1"/>
  <c r="AG103" i="22" s="1"/>
  <c r="P103" i="22"/>
  <c r="Q103" i="22" s="1"/>
  <c r="U103" i="22"/>
  <c r="X103" i="22" s="1"/>
  <c r="Y103" i="22" s="1"/>
  <c r="E103" i="22"/>
  <c r="H103" i="22" s="1"/>
  <c r="I103" i="22" s="1"/>
  <c r="AB104" i="22"/>
  <c r="AD104" i="22"/>
  <c r="AE104" i="22"/>
  <c r="V104" i="22"/>
  <c r="T104" i="22"/>
  <c r="F104" i="22"/>
  <c r="G104" i="22"/>
  <c r="N104" i="22"/>
  <c r="L104" i="22"/>
  <c r="O104" i="22"/>
  <c r="W104" i="22"/>
  <c r="D104" i="22"/>
  <c r="B104" i="22"/>
  <c r="AC104" i="22" s="1"/>
  <c r="A105" i="22"/>
  <c r="AF104" i="22" l="1"/>
  <c r="AG104" i="22" s="1"/>
  <c r="W105" i="22"/>
  <c r="AB105" i="22"/>
  <c r="T105" i="22"/>
  <c r="D105" i="22"/>
  <c r="AE105" i="22"/>
  <c r="AD105" i="22"/>
  <c r="F105" i="22"/>
  <c r="O105" i="22"/>
  <c r="V105" i="22"/>
  <c r="G105" i="22"/>
  <c r="N105" i="22"/>
  <c r="L105" i="22"/>
  <c r="E104" i="22"/>
  <c r="H104" i="22" s="1"/>
  <c r="I104" i="22" s="1"/>
  <c r="M104" i="22"/>
  <c r="P104" i="22" s="1"/>
  <c r="Q104" i="22" s="1"/>
  <c r="U104" i="22"/>
  <c r="X104" i="22" s="1"/>
  <c r="Y104" i="22" s="1"/>
  <c r="B105" i="22"/>
  <c r="AC105" i="22" s="1"/>
  <c r="A106" i="22"/>
  <c r="M105" i="22" l="1"/>
  <c r="P105" i="22" s="1"/>
  <c r="Q105" i="22" s="1"/>
  <c r="AF105" i="22"/>
  <c r="AG105" i="22" s="1"/>
  <c r="U105" i="22"/>
  <c r="X105" i="22" s="1"/>
  <c r="Y105" i="22" s="1"/>
  <c r="E105" i="22"/>
  <c r="H105" i="22" s="1"/>
  <c r="I105" i="22" s="1"/>
  <c r="AE106" i="22"/>
  <c r="O106" i="22"/>
  <c r="AB106" i="22"/>
  <c r="T106" i="22"/>
  <c r="AD106" i="22"/>
  <c r="G106" i="22"/>
  <c r="W106" i="22"/>
  <c r="D106" i="22"/>
  <c r="F106" i="22"/>
  <c r="L106" i="22"/>
  <c r="V106" i="22"/>
  <c r="N106" i="22"/>
  <c r="B106" i="22"/>
  <c r="E106" i="22" s="1"/>
  <c r="A107" i="22"/>
  <c r="M106" i="22" l="1"/>
  <c r="P106" i="22" s="1"/>
  <c r="Q106" i="22" s="1"/>
  <c r="AC106" i="22"/>
  <c r="AF106" i="22" s="1"/>
  <c r="AG106" i="22" s="1"/>
  <c r="U106" i="22"/>
  <c r="X106" i="22" s="1"/>
  <c r="Y106" i="22" s="1"/>
  <c r="H106" i="22"/>
  <c r="I106" i="22" s="1"/>
  <c r="V107" i="22"/>
  <c r="W107" i="22"/>
  <c r="AE107" i="22"/>
  <c r="AB107" i="22"/>
  <c r="O107" i="22"/>
  <c r="AD107" i="22"/>
  <c r="D107" i="22"/>
  <c r="F107" i="22"/>
  <c r="T107" i="22"/>
  <c r="G107" i="22"/>
  <c r="N107" i="22"/>
  <c r="L107" i="22"/>
  <c r="B107" i="22"/>
  <c r="AC107" i="22" s="1"/>
  <c r="A108" i="22"/>
  <c r="U107" i="22" l="1"/>
  <c r="X107" i="22" s="1"/>
  <c r="Y107" i="22" s="1"/>
  <c r="E107" i="22"/>
  <c r="H107" i="22" s="1"/>
  <c r="I107" i="22" s="1"/>
  <c r="AF107" i="22"/>
  <c r="AG107" i="22" s="1"/>
  <c r="M107" i="22"/>
  <c r="P107" i="22" s="1"/>
  <c r="Q107" i="22" s="1"/>
  <c r="AD108" i="22"/>
  <c r="V108" i="22"/>
  <c r="AE108" i="22"/>
  <c r="D108" i="22"/>
  <c r="F108" i="22"/>
  <c r="T108" i="22"/>
  <c r="AB108" i="22"/>
  <c r="W108" i="22"/>
  <c r="O108" i="22"/>
  <c r="G108" i="22"/>
  <c r="N108" i="22"/>
  <c r="L108" i="22"/>
  <c r="B108" i="22"/>
  <c r="AC108" i="22" s="1"/>
  <c r="A109" i="22"/>
  <c r="AF108" i="22" l="1"/>
  <c r="AG108" i="22" s="1"/>
  <c r="E108" i="22"/>
  <c r="H108" i="22" s="1"/>
  <c r="I108" i="22" s="1"/>
  <c r="M108" i="22"/>
  <c r="P108" i="22" s="1"/>
  <c r="Q108" i="22" s="1"/>
  <c r="U108" i="22"/>
  <c r="X108" i="22" s="1"/>
  <c r="Y108" i="22" s="1"/>
  <c r="AD109" i="22"/>
  <c r="V109" i="22"/>
  <c r="W109" i="22"/>
  <c r="G109" i="22"/>
  <c r="N109" i="22"/>
  <c r="T109" i="22"/>
  <c r="AB109" i="22"/>
  <c r="AE109" i="22"/>
  <c r="O109" i="22"/>
  <c r="D109" i="22"/>
  <c r="L109" i="22"/>
  <c r="F109" i="22"/>
  <c r="B109" i="22"/>
  <c r="AC109" i="22" s="1"/>
  <c r="A110" i="22"/>
  <c r="AF109" i="22" l="1"/>
  <c r="AG109" i="22" s="1"/>
  <c r="U109" i="22"/>
  <c r="X109" i="22" s="1"/>
  <c r="Y109" i="22" s="1"/>
  <c r="M109" i="22"/>
  <c r="P109" i="22" s="1"/>
  <c r="Q109" i="22" s="1"/>
  <c r="E109" i="22"/>
  <c r="H109" i="22" s="1"/>
  <c r="I109" i="22" s="1"/>
  <c r="AB110" i="22"/>
  <c r="T110" i="22"/>
  <c r="AD110" i="22"/>
  <c r="D110" i="22"/>
  <c r="N110" i="22"/>
  <c r="W110" i="22"/>
  <c r="F110" i="22"/>
  <c r="G110" i="22"/>
  <c r="AE110" i="22"/>
  <c r="O110" i="22"/>
  <c r="V110" i="22"/>
  <c r="L110" i="22"/>
  <c r="B110" i="22"/>
  <c r="AC110" i="22" s="1"/>
  <c r="A111" i="22"/>
  <c r="AF110" i="22" l="1"/>
  <c r="AG110" i="22" s="1"/>
  <c r="E110" i="22"/>
  <c r="H110" i="22" s="1"/>
  <c r="I110" i="22" s="1"/>
  <c r="U110" i="22"/>
  <c r="X110" i="22" s="1"/>
  <c r="Y110" i="22" s="1"/>
  <c r="M110" i="22"/>
  <c r="P110" i="22" s="1"/>
  <c r="Q110" i="22" s="1"/>
  <c r="AB111" i="22"/>
  <c r="T111" i="22"/>
  <c r="W111" i="22"/>
  <c r="D111" i="22"/>
  <c r="F111" i="22"/>
  <c r="V111" i="22"/>
  <c r="N111" i="22"/>
  <c r="AD111" i="22"/>
  <c r="AE111" i="22"/>
  <c r="G111" i="22"/>
  <c r="O111" i="22"/>
  <c r="L111" i="22"/>
  <c r="B111" i="22"/>
  <c r="U111" i="22" s="1"/>
  <c r="A112" i="22"/>
  <c r="X111" i="22" l="1"/>
  <c r="Y111" i="22" s="1"/>
  <c r="E111" i="22"/>
  <c r="H111" i="22" s="1"/>
  <c r="I111" i="22" s="1"/>
  <c r="M111" i="22"/>
  <c r="P111" i="22" s="1"/>
  <c r="Q111" i="22" s="1"/>
  <c r="AC111" i="22"/>
  <c r="AF111" i="22" s="1"/>
  <c r="AG111" i="22" s="1"/>
  <c r="W112" i="22"/>
  <c r="AB112" i="22"/>
  <c r="T112" i="22"/>
  <c r="V112" i="22"/>
  <c r="AE112" i="22"/>
  <c r="G112" i="22"/>
  <c r="N112" i="22"/>
  <c r="AD112" i="22"/>
  <c r="O112" i="22"/>
  <c r="L112" i="22"/>
  <c r="D112" i="22"/>
  <c r="F112" i="22"/>
  <c r="B112" i="22"/>
  <c r="AC112" i="22" s="1"/>
  <c r="A113" i="22"/>
  <c r="AF112" i="22" l="1"/>
  <c r="AG112" i="22" s="1"/>
  <c r="U112" i="22"/>
  <c r="X112" i="22" s="1"/>
  <c r="Y112" i="22" s="1"/>
  <c r="M112" i="22"/>
  <c r="P112" i="22" s="1"/>
  <c r="Q112" i="22" s="1"/>
  <c r="E112" i="22"/>
  <c r="H112" i="22" s="1"/>
  <c r="I112" i="22" s="1"/>
  <c r="AE113" i="22"/>
  <c r="W113" i="22"/>
  <c r="AD113" i="22"/>
  <c r="N113" i="22"/>
  <c r="G113" i="22"/>
  <c r="T113" i="22"/>
  <c r="AB113" i="22"/>
  <c r="F113" i="22"/>
  <c r="L113" i="22"/>
  <c r="V113" i="22"/>
  <c r="D113" i="22"/>
  <c r="O113" i="22"/>
  <c r="B113" i="22"/>
  <c r="AC113" i="22" s="1"/>
  <c r="A114" i="22"/>
  <c r="U113" i="22" l="1"/>
  <c r="X113" i="22" s="1"/>
  <c r="Y113" i="22" s="1"/>
  <c r="E113" i="22"/>
  <c r="H113" i="22" s="1"/>
  <c r="I113" i="22" s="1"/>
  <c r="AF113" i="22"/>
  <c r="AG113" i="22" s="1"/>
  <c r="M113" i="22"/>
  <c r="P113" i="22" s="1"/>
  <c r="Q113" i="22" s="1"/>
  <c r="AE114" i="22"/>
  <c r="W114" i="22"/>
  <c r="V114" i="22"/>
  <c r="D114" i="22"/>
  <c r="F114" i="22"/>
  <c r="AD114" i="22"/>
  <c r="AB114" i="22"/>
  <c r="T114" i="22"/>
  <c r="G114" i="22"/>
  <c r="L114" i="22"/>
  <c r="N114" i="22"/>
  <c r="O114" i="22"/>
  <c r="B114" i="22"/>
  <c r="E114" i="22" s="1"/>
  <c r="A115" i="22"/>
  <c r="H114" i="22" l="1"/>
  <c r="I114" i="22" s="1"/>
  <c r="U114" i="22"/>
  <c r="X114" i="22" s="1"/>
  <c r="Y114" i="22" s="1"/>
  <c r="M114" i="22"/>
  <c r="P114" i="22" s="1"/>
  <c r="Q114" i="22" s="1"/>
  <c r="AC114" i="22"/>
  <c r="AF114" i="22" s="1"/>
  <c r="AG114" i="22" s="1"/>
  <c r="AE115" i="22"/>
  <c r="AB115" i="22"/>
  <c r="T115" i="22"/>
  <c r="AD115" i="22"/>
  <c r="V115" i="22"/>
  <c r="L115" i="22"/>
  <c r="G115" i="22"/>
  <c r="W115" i="22"/>
  <c r="D115" i="22"/>
  <c r="F115" i="22"/>
  <c r="O115" i="22"/>
  <c r="N115" i="22"/>
  <c r="B115" i="22"/>
  <c r="M115" i="22" s="1"/>
  <c r="A116" i="22"/>
  <c r="P115" i="22" l="1"/>
  <c r="Q115" i="22" s="1"/>
  <c r="U115" i="22"/>
  <c r="X115" i="22" s="1"/>
  <c r="Y115" i="22" s="1"/>
  <c r="E115" i="22"/>
  <c r="H115" i="22" s="1"/>
  <c r="I115" i="22" s="1"/>
  <c r="AC115" i="22"/>
  <c r="AF115" i="22" s="1"/>
  <c r="AG115" i="22" s="1"/>
  <c r="L116" i="22"/>
  <c r="T116" i="22"/>
  <c r="AB116" i="22"/>
  <c r="W116" i="22"/>
  <c r="AD116" i="22"/>
  <c r="AE116" i="22"/>
  <c r="V116" i="22"/>
  <c r="O116" i="22"/>
  <c r="D116" i="22"/>
  <c r="F116" i="22"/>
  <c r="G116" i="22"/>
  <c r="N116" i="22"/>
  <c r="B116" i="22"/>
  <c r="AC116" i="22" s="1"/>
  <c r="A117" i="22"/>
  <c r="AF116" i="22" l="1"/>
  <c r="AG116" i="22" s="1"/>
  <c r="M116" i="22"/>
  <c r="P116" i="22" s="1"/>
  <c r="Q116" i="22" s="1"/>
  <c r="U116" i="22"/>
  <c r="X116" i="22" s="1"/>
  <c r="Y116" i="22" s="1"/>
  <c r="E116" i="22"/>
  <c r="H116" i="22" s="1"/>
  <c r="I116" i="22" s="1"/>
  <c r="W117" i="22"/>
  <c r="AB117" i="22"/>
  <c r="T117" i="22"/>
  <c r="AE117" i="22"/>
  <c r="AD117" i="22"/>
  <c r="D117" i="22"/>
  <c r="F117" i="22"/>
  <c r="O117" i="22"/>
  <c r="L117" i="22"/>
  <c r="V117" i="22"/>
  <c r="N117" i="22"/>
  <c r="G117" i="22"/>
  <c r="B117" i="22"/>
  <c r="M117" i="22" s="1"/>
  <c r="A118" i="22"/>
  <c r="AC117" i="22" l="1"/>
  <c r="AF117" i="22" s="1"/>
  <c r="AG117" i="22" s="1"/>
  <c r="U117" i="22"/>
  <c r="X117" i="22" s="1"/>
  <c r="Y117" i="22" s="1"/>
  <c r="E117" i="22"/>
  <c r="H117" i="22" s="1"/>
  <c r="I117" i="22" s="1"/>
  <c r="P117" i="22"/>
  <c r="Q117" i="22" s="1"/>
  <c r="AE118" i="22"/>
  <c r="AB118" i="22"/>
  <c r="W118" i="22"/>
  <c r="V118" i="22"/>
  <c r="O118" i="22"/>
  <c r="G118" i="22"/>
  <c r="D118" i="22"/>
  <c r="F118" i="22"/>
  <c r="T118" i="22"/>
  <c r="AD118" i="22"/>
  <c r="L118" i="22"/>
  <c r="N118" i="22"/>
  <c r="B118" i="22"/>
  <c r="U118" i="22" s="1"/>
  <c r="A119" i="22"/>
  <c r="M118" i="22" l="1"/>
  <c r="P118" i="22" s="1"/>
  <c r="Q118" i="22" s="1"/>
  <c r="AC118" i="22"/>
  <c r="AF118" i="22" s="1"/>
  <c r="AG118" i="22" s="1"/>
  <c r="E118" i="22"/>
  <c r="H118" i="22" s="1"/>
  <c r="I118" i="22" s="1"/>
  <c r="X118" i="22"/>
  <c r="Y118" i="22" s="1"/>
  <c r="V119" i="22"/>
  <c r="W119" i="22"/>
  <c r="O119" i="22"/>
  <c r="D119" i="22"/>
  <c r="L119" i="22"/>
  <c r="AB119" i="22"/>
  <c r="T119" i="22"/>
  <c r="F119" i="22"/>
  <c r="AE119" i="22"/>
  <c r="AD119" i="22"/>
  <c r="N119" i="22"/>
  <c r="G119" i="22"/>
  <c r="B119" i="22"/>
  <c r="E119" i="22" s="1"/>
  <c r="H119" i="22" s="1"/>
  <c r="I119" i="22" s="1"/>
  <c r="A120" i="22"/>
  <c r="AC119" i="22" l="1"/>
  <c r="M119" i="22"/>
  <c r="U119" i="22"/>
  <c r="P119" i="22"/>
  <c r="Q119" i="22" s="1"/>
  <c r="AF119" i="22"/>
  <c r="AG119" i="22" s="1"/>
  <c r="X119" i="22"/>
  <c r="Y119" i="22" s="1"/>
  <c r="AD120" i="22"/>
  <c r="V120" i="22"/>
  <c r="AE120" i="22"/>
  <c r="D120" i="22"/>
  <c r="F120" i="22"/>
  <c r="O120" i="22"/>
  <c r="W120" i="22"/>
  <c r="N120" i="22"/>
  <c r="T120" i="22"/>
  <c r="L120" i="22"/>
  <c r="AB120" i="22"/>
  <c r="G120" i="22"/>
  <c r="B120" i="22"/>
  <c r="E120" i="22" s="1"/>
  <c r="A121" i="22"/>
  <c r="M120" i="22" l="1"/>
  <c r="U120" i="22"/>
  <c r="X120" i="22" s="1"/>
  <c r="Y120" i="22" s="1"/>
  <c r="P120" i="22"/>
  <c r="Q120" i="22" s="1"/>
  <c r="H120" i="22"/>
  <c r="I120" i="22" s="1"/>
  <c r="AC120" i="22"/>
  <c r="AF120" i="22" s="1"/>
  <c r="AG120" i="22" s="1"/>
  <c r="AD121" i="22"/>
  <c r="V121" i="22"/>
  <c r="AB121" i="22"/>
  <c r="T121" i="22"/>
  <c r="W121" i="22"/>
  <c r="G121" i="22"/>
  <c r="O121" i="22"/>
  <c r="AE121" i="22"/>
  <c r="N121" i="22"/>
  <c r="L121" i="22"/>
  <c r="F121" i="22"/>
  <c r="D121" i="22"/>
  <c r="B121" i="22"/>
  <c r="AC121" i="22" s="1"/>
  <c r="A122" i="22"/>
  <c r="M121" i="22" l="1"/>
  <c r="P121" i="22" s="1"/>
  <c r="Q121" i="22" s="1"/>
  <c r="U121" i="22"/>
  <c r="E121" i="22"/>
  <c r="H121" i="22" s="1"/>
  <c r="I121" i="22" s="1"/>
  <c r="X121" i="22"/>
  <c r="Y121" i="22" s="1"/>
  <c r="AF121" i="22"/>
  <c r="AG121" i="22" s="1"/>
  <c r="AB122" i="22"/>
  <c r="T122" i="22"/>
  <c r="AD122" i="22"/>
  <c r="AE122" i="22"/>
  <c r="D122" i="22"/>
  <c r="N122" i="22"/>
  <c r="F122" i="22"/>
  <c r="G122" i="22"/>
  <c r="O122" i="22"/>
  <c r="W122" i="22"/>
  <c r="V122" i="22"/>
  <c r="L122" i="22"/>
  <c r="B122" i="22"/>
  <c r="U122" i="22" s="1"/>
  <c r="A123" i="22"/>
  <c r="AC122" i="22" l="1"/>
  <c r="E122" i="22"/>
  <c r="H122" i="22" s="1"/>
  <c r="I122" i="22" s="1"/>
  <c r="M122" i="22"/>
  <c r="P122" i="22" s="1"/>
  <c r="Q122" i="22" s="1"/>
  <c r="X122" i="22"/>
  <c r="Y122" i="22" s="1"/>
  <c r="AF122" i="22"/>
  <c r="AG122" i="22" s="1"/>
  <c r="AB123" i="22"/>
  <c r="T123" i="22"/>
  <c r="AD123" i="22"/>
  <c r="D123" i="22"/>
  <c r="V123" i="22"/>
  <c r="F123" i="22"/>
  <c r="N123" i="22"/>
  <c r="O123" i="22"/>
  <c r="G123" i="22"/>
  <c r="W123" i="22"/>
  <c r="AE123" i="22"/>
  <c r="L123" i="22"/>
  <c r="B123" i="22"/>
  <c r="AC123" i="22" s="1"/>
  <c r="A124" i="22"/>
  <c r="E123" i="22" l="1"/>
  <c r="H123" i="22" s="1"/>
  <c r="I123" i="22" s="1"/>
  <c r="M123" i="22"/>
  <c r="AF123" i="22"/>
  <c r="AG123" i="22" s="1"/>
  <c r="U123" i="22"/>
  <c r="X123" i="22" s="1"/>
  <c r="Y123" i="22" s="1"/>
  <c r="P123" i="22"/>
  <c r="Q123" i="22" s="1"/>
  <c r="W124" i="22"/>
  <c r="AB124" i="22"/>
  <c r="T124" i="22"/>
  <c r="V124" i="22"/>
  <c r="AE124" i="22"/>
  <c r="G124" i="22"/>
  <c r="N124" i="22"/>
  <c r="D124" i="22"/>
  <c r="AD124" i="22"/>
  <c r="F124" i="22"/>
  <c r="O124" i="22"/>
  <c r="L124" i="22"/>
  <c r="B124" i="22"/>
  <c r="E124" i="22" s="1"/>
  <c r="A125" i="22"/>
  <c r="AC124" i="22" l="1"/>
  <c r="AF124" i="22" s="1"/>
  <c r="AG124" i="22" s="1"/>
  <c r="U124" i="22"/>
  <c r="X124" i="22" s="1"/>
  <c r="Y124" i="22" s="1"/>
  <c r="M124" i="22"/>
  <c r="P124" i="22" s="1"/>
  <c r="Q124" i="22" s="1"/>
  <c r="H124" i="22"/>
  <c r="I124" i="22" s="1"/>
  <c r="AE125" i="22"/>
  <c r="W125" i="22"/>
  <c r="AD125" i="22"/>
  <c r="N125" i="22"/>
  <c r="G125" i="22"/>
  <c r="AB125" i="22"/>
  <c r="T125" i="22"/>
  <c r="D125" i="22"/>
  <c r="O125" i="22"/>
  <c r="F125" i="22"/>
  <c r="V125" i="22"/>
  <c r="L125" i="22"/>
  <c r="B125" i="22"/>
  <c r="U125" i="22" s="1"/>
  <c r="A126" i="22"/>
  <c r="AC125" i="22" l="1"/>
  <c r="M125" i="22"/>
  <c r="P125" i="22" s="1"/>
  <c r="Q125" i="22" s="1"/>
  <c r="E125" i="22"/>
  <c r="H125" i="22" s="1"/>
  <c r="I125" i="22" s="1"/>
  <c r="AF125" i="22"/>
  <c r="AG125" i="22" s="1"/>
  <c r="X125" i="22"/>
  <c r="Y125" i="22" s="1"/>
  <c r="AE126" i="22"/>
  <c r="W126" i="22"/>
  <c r="V126" i="22"/>
  <c r="D126" i="22"/>
  <c r="AD126" i="22"/>
  <c r="AB126" i="22"/>
  <c r="T126" i="22"/>
  <c r="F126" i="22"/>
  <c r="G126" i="22"/>
  <c r="N126" i="22"/>
  <c r="O126" i="22"/>
  <c r="L126" i="22"/>
  <c r="B126" i="22"/>
  <c r="AC126" i="22" s="1"/>
  <c r="A127" i="22"/>
  <c r="AF126" i="22" l="1"/>
  <c r="AG126" i="22" s="1"/>
  <c r="U126" i="22"/>
  <c r="X126" i="22" s="1"/>
  <c r="Y126" i="22" s="1"/>
  <c r="E126" i="22"/>
  <c r="H126" i="22" s="1"/>
  <c r="I126" i="22" s="1"/>
  <c r="M126" i="22"/>
  <c r="P126" i="22" s="1"/>
  <c r="Q126" i="22" s="1"/>
  <c r="AE127" i="22"/>
  <c r="AB127" i="22"/>
  <c r="T127" i="22"/>
  <c r="AD127" i="22"/>
  <c r="L127" i="22"/>
  <c r="G127" i="22"/>
  <c r="D127" i="22"/>
  <c r="F127" i="22"/>
  <c r="W127" i="22"/>
  <c r="N127" i="22"/>
  <c r="O127" i="22"/>
  <c r="V127" i="22"/>
  <c r="B127" i="22"/>
  <c r="E127" i="22" s="1"/>
  <c r="H127" i="22" s="1"/>
  <c r="I127" i="22" s="1"/>
  <c r="A128" i="22"/>
  <c r="U127" i="22" l="1"/>
  <c r="X127" i="22" s="1"/>
  <c r="Y127" i="22" s="1"/>
  <c r="AC127" i="22"/>
  <c r="AF127" i="22" s="1"/>
  <c r="AG127" i="22" s="1"/>
  <c r="M127" i="22"/>
  <c r="P127" i="22" s="1"/>
  <c r="Q127" i="22" s="1"/>
  <c r="AE128" i="22"/>
  <c r="AD128" i="22"/>
  <c r="AB128" i="22"/>
  <c r="V128" i="22"/>
  <c r="W128" i="22"/>
  <c r="T128" i="22"/>
  <c r="N128" i="22"/>
  <c r="D128" i="22"/>
  <c r="F128" i="22"/>
  <c r="O128" i="22"/>
  <c r="L128" i="22"/>
  <c r="G128" i="22"/>
  <c r="B128" i="22"/>
  <c r="AC128" i="22" s="1"/>
  <c r="A129" i="22"/>
  <c r="M128" i="22" l="1"/>
  <c r="P128" i="22" s="1"/>
  <c r="Q128" i="22" s="1"/>
  <c r="AF128" i="22"/>
  <c r="AG128" i="22" s="1"/>
  <c r="E128" i="22"/>
  <c r="H128" i="22" s="1"/>
  <c r="I128" i="22" s="1"/>
  <c r="U128" i="22"/>
  <c r="X128" i="22" s="1"/>
  <c r="Y128" i="22" s="1"/>
  <c r="W129" i="22"/>
  <c r="AB129" i="22"/>
  <c r="T129" i="22"/>
  <c r="D129" i="22"/>
  <c r="F129" i="22"/>
  <c r="L129" i="22"/>
  <c r="V129" i="22"/>
  <c r="AE129" i="22"/>
  <c r="AD129" i="22"/>
  <c r="N129" i="22"/>
  <c r="O129" i="22"/>
  <c r="G129" i="22"/>
  <c r="B129" i="22"/>
  <c r="M129" i="22" s="1"/>
  <c r="A130" i="22"/>
  <c r="P129" i="22" l="1"/>
  <c r="Q129" i="22" s="1"/>
  <c r="E129" i="22"/>
  <c r="H129" i="22" s="1"/>
  <c r="I129" i="22" s="1"/>
  <c r="U129" i="22"/>
  <c r="X129" i="22" s="1"/>
  <c r="Y129" i="22" s="1"/>
  <c r="AC129" i="22"/>
  <c r="AF129" i="22" s="1"/>
  <c r="AG129" i="22" s="1"/>
  <c r="AE130" i="22"/>
  <c r="O130" i="22"/>
  <c r="W130" i="22"/>
  <c r="V130" i="22"/>
  <c r="G130" i="22"/>
  <c r="D130" i="22"/>
  <c r="F130" i="22"/>
  <c r="L130" i="22"/>
  <c r="AD130" i="22"/>
  <c r="T130" i="22"/>
  <c r="N130" i="22"/>
  <c r="AB130" i="22"/>
  <c r="B130" i="22"/>
  <c r="E130" i="22" s="1"/>
  <c r="A131" i="22"/>
  <c r="U130" i="22" l="1"/>
  <c r="M130" i="22"/>
  <c r="AC130" i="22"/>
  <c r="AF130" i="22" s="1"/>
  <c r="AG130" i="22" s="1"/>
  <c r="P130" i="22"/>
  <c r="Q130" i="22" s="1"/>
  <c r="H130" i="22"/>
  <c r="I130" i="22" s="1"/>
  <c r="X130" i="22"/>
  <c r="Y130" i="22" s="1"/>
  <c r="V131" i="22"/>
  <c r="W131" i="22"/>
  <c r="AE131" i="22"/>
  <c r="D131" i="22"/>
  <c r="F131" i="22"/>
  <c r="AD131" i="22"/>
  <c r="T131" i="22"/>
  <c r="G131" i="22"/>
  <c r="N131" i="22"/>
  <c r="O131" i="22"/>
  <c r="AB131" i="22"/>
  <c r="L131" i="22"/>
  <c r="B131" i="22"/>
  <c r="AC131" i="22" s="1"/>
  <c r="A132" i="22"/>
  <c r="AF131" i="22" l="1"/>
  <c r="AG131" i="22" s="1"/>
  <c r="M131" i="22"/>
  <c r="P131" i="22" s="1"/>
  <c r="Q131" i="22" s="1"/>
  <c r="E131" i="22"/>
  <c r="H131" i="22" s="1"/>
  <c r="I131" i="22" s="1"/>
  <c r="U131" i="22"/>
  <c r="X131" i="22" s="1"/>
  <c r="Y131" i="22" s="1"/>
  <c r="AD132" i="22"/>
  <c r="V132" i="22"/>
  <c r="AE132" i="22"/>
  <c r="D132" i="22"/>
  <c r="F132" i="22"/>
  <c r="O132" i="22"/>
  <c r="L132" i="22"/>
  <c r="W132" i="22"/>
  <c r="T132" i="22"/>
  <c r="AB132" i="22"/>
  <c r="N132" i="22"/>
  <c r="G132" i="22"/>
  <c r="B132" i="22"/>
  <c r="M132" i="22" s="1"/>
  <c r="A133" i="22"/>
  <c r="U132" i="22" l="1"/>
  <c r="AC132" i="22"/>
  <c r="E132" i="22"/>
  <c r="H132" i="22" s="1"/>
  <c r="I132" i="22" s="1"/>
  <c r="X132" i="22"/>
  <c r="Y132" i="22" s="1"/>
  <c r="AF132" i="22"/>
  <c r="AG132" i="22" s="1"/>
  <c r="P132" i="22"/>
  <c r="Q132" i="22" s="1"/>
  <c r="AD133" i="22"/>
  <c r="V133" i="22"/>
  <c r="W133" i="22"/>
  <c r="AB133" i="22"/>
  <c r="T133" i="22"/>
  <c r="G133" i="22"/>
  <c r="AE133" i="22"/>
  <c r="O133" i="22"/>
  <c r="D133" i="22"/>
  <c r="L133" i="22"/>
  <c r="N133" i="22"/>
  <c r="F133" i="22"/>
  <c r="B133" i="22"/>
  <c r="M133" i="22" s="1"/>
  <c r="A134" i="22"/>
  <c r="P133" i="22" l="1"/>
  <c r="Q133" i="22" s="1"/>
  <c r="U133" i="22"/>
  <c r="X133" i="22" s="1"/>
  <c r="Y133" i="22" s="1"/>
  <c r="E133" i="22"/>
  <c r="H133" i="22" s="1"/>
  <c r="I133" i="22" s="1"/>
  <c r="AC133" i="22"/>
  <c r="AF133" i="22" s="1"/>
  <c r="AG133" i="22" s="1"/>
  <c r="AB134" i="22"/>
  <c r="T134" i="22"/>
  <c r="AD134" i="22"/>
  <c r="AE134" i="22"/>
  <c r="D134" i="22"/>
  <c r="V134" i="22"/>
  <c r="F134" i="22"/>
  <c r="O134" i="22"/>
  <c r="G134" i="22"/>
  <c r="W134" i="22"/>
  <c r="L134" i="22"/>
  <c r="N134" i="22"/>
  <c r="B134" i="22"/>
  <c r="E134" i="22" s="1"/>
  <c r="A135" i="22"/>
  <c r="H134" i="22" l="1"/>
  <c r="I134" i="22" s="1"/>
  <c r="U134" i="22"/>
  <c r="X134" i="22" s="1"/>
  <c r="Y134" i="22" s="1"/>
  <c r="M134" i="22"/>
  <c r="P134" i="22" s="1"/>
  <c r="Q134" i="22" s="1"/>
  <c r="AC134" i="22"/>
  <c r="AF134" i="22" s="1"/>
  <c r="AG134" i="22" s="1"/>
  <c r="AB135" i="22"/>
  <c r="T135" i="22"/>
  <c r="V135" i="22"/>
  <c r="D135" i="22"/>
  <c r="F135" i="22"/>
  <c r="AD135" i="22"/>
  <c r="W135" i="22"/>
  <c r="N135" i="22"/>
  <c r="AE135" i="22"/>
  <c r="O135" i="22"/>
  <c r="G135" i="22"/>
  <c r="L135" i="22"/>
  <c r="B135" i="22"/>
  <c r="AC135" i="22" s="1"/>
  <c r="A136" i="22"/>
  <c r="U135" i="22" l="1"/>
  <c r="X135" i="22" s="1"/>
  <c r="Y135" i="22" s="1"/>
  <c r="M135" i="22"/>
  <c r="P135" i="22" s="1"/>
  <c r="Q135" i="22" s="1"/>
  <c r="AF135" i="22"/>
  <c r="AG135" i="22" s="1"/>
  <c r="E135" i="22"/>
  <c r="H135" i="22" s="1"/>
  <c r="I135" i="22" s="1"/>
  <c r="W136" i="22"/>
  <c r="AB136" i="22"/>
  <c r="T136" i="22"/>
  <c r="V136" i="22"/>
  <c r="AE136" i="22"/>
  <c r="G136" i="22"/>
  <c r="AD136" i="22"/>
  <c r="N136" i="22"/>
  <c r="O136" i="22"/>
  <c r="D136" i="22"/>
  <c r="F136" i="22"/>
  <c r="L136" i="22"/>
  <c r="B136" i="22"/>
  <c r="AC136" i="22" s="1"/>
  <c r="A137" i="22"/>
  <c r="E136" i="22" l="1"/>
  <c r="H136" i="22" s="1"/>
  <c r="I136" i="22" s="1"/>
  <c r="U136" i="22"/>
  <c r="X136" i="22" s="1"/>
  <c r="Y136" i="22" s="1"/>
  <c r="M136" i="22"/>
  <c r="P136" i="22" s="1"/>
  <c r="Q136" i="22" s="1"/>
  <c r="AF136" i="22"/>
  <c r="AG136" i="22" s="1"/>
  <c r="AE137" i="22"/>
  <c r="W137" i="22"/>
  <c r="AD137" i="22"/>
  <c r="N137" i="22"/>
  <c r="T137" i="22"/>
  <c r="G137" i="22"/>
  <c r="V137" i="22"/>
  <c r="D137" i="22"/>
  <c r="AB137" i="22"/>
  <c r="F137" i="22"/>
  <c r="L137" i="22"/>
  <c r="O137" i="22"/>
  <c r="B137" i="22"/>
  <c r="U137" i="22" s="1"/>
  <c r="A138" i="22"/>
  <c r="X137" i="22" l="1"/>
  <c r="Y137" i="22" s="1"/>
  <c r="AC137" i="22"/>
  <c r="M137" i="22"/>
  <c r="P137" i="22" s="1"/>
  <c r="Q137" i="22" s="1"/>
  <c r="E137" i="22"/>
  <c r="H137" i="22" s="1"/>
  <c r="I137" i="22" s="1"/>
  <c r="AF137" i="22"/>
  <c r="AG137" i="22" s="1"/>
  <c r="AE138" i="22"/>
  <c r="W138" i="22"/>
  <c r="V138" i="22"/>
  <c r="AD138" i="22"/>
  <c r="AB138" i="22"/>
  <c r="D138" i="22"/>
  <c r="F138" i="22"/>
  <c r="T138" i="22"/>
  <c r="G138" i="22"/>
  <c r="N138" i="22"/>
  <c r="O138" i="22"/>
  <c r="L138" i="22"/>
  <c r="B138" i="22"/>
  <c r="AC138" i="22" s="1"/>
  <c r="A139" i="22"/>
  <c r="AF138" i="22" l="1"/>
  <c r="AG138" i="22" s="1"/>
  <c r="M138" i="22"/>
  <c r="P138" i="22" s="1"/>
  <c r="Q138" i="22" s="1"/>
  <c r="E138" i="22"/>
  <c r="H138" i="22" s="1"/>
  <c r="I138" i="22" s="1"/>
  <c r="U138" i="22"/>
  <c r="X138" i="22" s="1"/>
  <c r="Y138" i="22" s="1"/>
  <c r="AE139" i="22"/>
  <c r="AB139" i="22"/>
  <c r="T139" i="22"/>
  <c r="AD139" i="22"/>
  <c r="W139" i="22"/>
  <c r="L139" i="22"/>
  <c r="G139" i="22"/>
  <c r="D139" i="22"/>
  <c r="N139" i="22"/>
  <c r="V139" i="22"/>
  <c r="F139" i="22"/>
  <c r="O139" i="22"/>
  <c r="B139" i="22"/>
  <c r="M139" i="22" s="1"/>
  <c r="A140" i="22"/>
  <c r="E139" i="22" l="1"/>
  <c r="H139" i="22" s="1"/>
  <c r="I139" i="22" s="1"/>
  <c r="U139" i="22"/>
  <c r="AC139" i="22"/>
  <c r="AF139" i="22" s="1"/>
  <c r="AG139" i="22" s="1"/>
  <c r="P139" i="22"/>
  <c r="Q139" i="22" s="1"/>
  <c r="X139" i="22"/>
  <c r="Y139" i="22" s="1"/>
  <c r="V140" i="22"/>
  <c r="AB140" i="22"/>
  <c r="AD140" i="22"/>
  <c r="W140" i="22"/>
  <c r="AE140" i="22"/>
  <c r="T140" i="22"/>
  <c r="O140" i="22"/>
  <c r="N140" i="22"/>
  <c r="D140" i="22"/>
  <c r="L140" i="22"/>
  <c r="F140" i="22"/>
  <c r="G140" i="22"/>
  <c r="B140" i="22"/>
  <c r="U140" i="22" s="1"/>
  <c r="A141" i="22"/>
  <c r="X140" i="22" l="1"/>
  <c r="Y140" i="22" s="1"/>
  <c r="E140" i="22"/>
  <c r="H140" i="22" s="1"/>
  <c r="I140" i="22" s="1"/>
  <c r="M140" i="22"/>
  <c r="P140" i="22" s="1"/>
  <c r="Q140" i="22" s="1"/>
  <c r="AC140" i="22"/>
  <c r="AF140" i="22" s="1"/>
  <c r="AG140" i="22" s="1"/>
  <c r="W141" i="22"/>
  <c r="AB141" i="22"/>
  <c r="T141" i="22"/>
  <c r="D141" i="22"/>
  <c r="F141" i="22"/>
  <c r="AD141" i="22"/>
  <c r="AE141" i="22"/>
  <c r="V141" i="22"/>
  <c r="G141" i="22"/>
  <c r="N141" i="22"/>
  <c r="O141" i="22"/>
  <c r="L141" i="22"/>
  <c r="B141" i="22"/>
  <c r="M141" i="22" s="1"/>
  <c r="A142" i="22"/>
  <c r="AC141" i="22" l="1"/>
  <c r="P141" i="22"/>
  <c r="Q141" i="22" s="1"/>
  <c r="AF141" i="22"/>
  <c r="AG141" i="22" s="1"/>
  <c r="U141" i="22"/>
  <c r="X141" i="22" s="1"/>
  <c r="Y141" i="22" s="1"/>
  <c r="E141" i="22"/>
  <c r="H141" i="22" s="1"/>
  <c r="I141" i="22" s="1"/>
  <c r="AE142" i="22"/>
  <c r="AD142" i="22"/>
  <c r="O142" i="22"/>
  <c r="W142" i="22"/>
  <c r="V142" i="22"/>
  <c r="G142" i="22"/>
  <c r="D142" i="22"/>
  <c r="AB142" i="22"/>
  <c r="F142" i="22"/>
  <c r="T142" i="22"/>
  <c r="N142" i="22"/>
  <c r="L142" i="22"/>
  <c r="B142" i="22"/>
  <c r="E142" i="22" s="1"/>
  <c r="A143" i="22"/>
  <c r="AC142" i="22" l="1"/>
  <c r="AF142" i="22" s="1"/>
  <c r="AG142" i="22" s="1"/>
  <c r="M142" i="22"/>
  <c r="P142" i="22" s="1"/>
  <c r="Q142" i="22" s="1"/>
  <c r="U142" i="22"/>
  <c r="X142" i="22" s="1"/>
  <c r="Y142" i="22" s="1"/>
  <c r="H142" i="22"/>
  <c r="I142" i="22" s="1"/>
  <c r="V143" i="22"/>
  <c r="W143" i="22"/>
  <c r="AE143" i="22"/>
  <c r="AB143" i="22"/>
  <c r="T143" i="22"/>
  <c r="AD143" i="22"/>
  <c r="D143" i="22"/>
  <c r="F143" i="22"/>
  <c r="G143" i="22"/>
  <c r="N143" i="22"/>
  <c r="L143" i="22"/>
  <c r="O143" i="22"/>
  <c r="B143" i="22"/>
  <c r="E143" i="22" s="1"/>
  <c r="H143" i="22" s="1"/>
  <c r="I143" i="22" s="1"/>
  <c r="A144" i="22"/>
  <c r="M143" i="22" l="1"/>
  <c r="AC143" i="22"/>
  <c r="U143" i="22"/>
  <c r="X143" i="22" s="1"/>
  <c r="Y143" i="22" s="1"/>
  <c r="P143" i="22"/>
  <c r="Q143" i="22" s="1"/>
  <c r="AF143" i="22"/>
  <c r="AG143" i="22" s="1"/>
  <c r="AD144" i="22"/>
  <c r="V144" i="22"/>
  <c r="AE144" i="22"/>
  <c r="D144" i="22"/>
  <c r="F144" i="22"/>
  <c r="AB144" i="22"/>
  <c r="W144" i="22"/>
  <c r="T144" i="22"/>
  <c r="G144" i="22"/>
  <c r="O144" i="22"/>
  <c r="N144" i="22"/>
  <c r="L144" i="22"/>
  <c r="B144" i="22"/>
  <c r="E144" i="22" s="1"/>
  <c r="A145" i="22"/>
  <c r="AC144" i="22" l="1"/>
  <c r="AF144" i="22" s="1"/>
  <c r="AG144" i="22" s="1"/>
  <c r="H144" i="22"/>
  <c r="I144" i="22" s="1"/>
  <c r="U144" i="22"/>
  <c r="X144" i="22" s="1"/>
  <c r="Y144" i="22" s="1"/>
  <c r="M144" i="22"/>
  <c r="P144" i="22" s="1"/>
  <c r="Q144" i="22" s="1"/>
  <c r="AD145" i="22"/>
  <c r="V145" i="22"/>
  <c r="AB145" i="22"/>
  <c r="T145" i="22"/>
  <c r="G145" i="22"/>
  <c r="O145" i="22"/>
  <c r="W145" i="22"/>
  <c r="AE145" i="22"/>
  <c r="D145" i="22"/>
  <c r="N145" i="22"/>
  <c r="L145" i="22"/>
  <c r="F145" i="22"/>
  <c r="B145" i="22"/>
  <c r="M145" i="22" s="1"/>
  <c r="A146" i="22"/>
  <c r="U145" i="22" l="1"/>
  <c r="E145" i="22"/>
  <c r="H145" i="22" s="1"/>
  <c r="I145" i="22" s="1"/>
  <c r="X145" i="22"/>
  <c r="Y145" i="22" s="1"/>
  <c r="P145" i="22"/>
  <c r="Q145" i="22" s="1"/>
  <c r="AC145" i="22"/>
  <c r="AF145" i="22" s="1"/>
  <c r="AG145" i="22" s="1"/>
  <c r="AB146" i="22"/>
  <c r="T146" i="22"/>
  <c r="AD146" i="22"/>
  <c r="AE146" i="22"/>
  <c r="D146" i="22"/>
  <c r="O146" i="22"/>
  <c r="F146" i="22"/>
  <c r="G146" i="22"/>
  <c r="W146" i="22"/>
  <c r="L146" i="22"/>
  <c r="N146" i="22"/>
  <c r="V146" i="22"/>
  <c r="B146" i="22"/>
  <c r="U146" i="22" s="1"/>
  <c r="A147" i="22"/>
  <c r="X146" i="22" l="1"/>
  <c r="Y146" i="22" s="1"/>
  <c r="M146" i="22"/>
  <c r="P146" i="22" s="1"/>
  <c r="Q146" i="22" s="1"/>
  <c r="AC146" i="22"/>
  <c r="AF146" i="22" s="1"/>
  <c r="AG146" i="22" s="1"/>
  <c r="E146" i="22"/>
  <c r="H146" i="22" s="1"/>
  <c r="I146" i="22" s="1"/>
  <c r="AB147" i="22"/>
  <c r="T147" i="22"/>
  <c r="D147" i="22"/>
  <c r="AD147" i="22"/>
  <c r="F147" i="22"/>
  <c r="AE147" i="22"/>
  <c r="O147" i="22"/>
  <c r="W147" i="22"/>
  <c r="G147" i="22"/>
  <c r="V147" i="22"/>
  <c r="L147" i="22"/>
  <c r="N147" i="22"/>
  <c r="B147" i="22"/>
  <c r="E147" i="22" s="1"/>
  <c r="A148" i="22"/>
  <c r="AC147" i="22" l="1"/>
  <c r="M147" i="22"/>
  <c r="U147" i="22"/>
  <c r="X147" i="22" s="1"/>
  <c r="Y147" i="22" s="1"/>
  <c r="AF147" i="22"/>
  <c r="AG147" i="22" s="1"/>
  <c r="P147" i="22"/>
  <c r="Q147" i="22" s="1"/>
  <c r="H147" i="22"/>
  <c r="I147" i="22" s="1"/>
  <c r="W148" i="22"/>
  <c r="AB148" i="22"/>
  <c r="T148" i="22"/>
  <c r="V148" i="22"/>
  <c r="AD148" i="22"/>
  <c r="G148" i="22"/>
  <c r="N148" i="22"/>
  <c r="O148" i="22"/>
  <c r="AE148" i="22"/>
  <c r="L148" i="22"/>
  <c r="D148" i="22"/>
  <c r="F148" i="22"/>
  <c r="B148" i="22"/>
  <c r="M148" i="22" s="1"/>
  <c r="A149" i="22"/>
  <c r="E148" i="22" l="1"/>
  <c r="H148" i="22" s="1"/>
  <c r="I148" i="22" s="1"/>
  <c r="AC148" i="22"/>
  <c r="AF148" i="22" s="1"/>
  <c r="AG148" i="22" s="1"/>
  <c r="U148" i="22"/>
  <c r="P148" i="22"/>
  <c r="Q148" i="22" s="1"/>
  <c r="X148" i="22"/>
  <c r="Y148" i="22" s="1"/>
  <c r="AE149" i="22"/>
  <c r="W149" i="22"/>
  <c r="AD149" i="22"/>
  <c r="N149" i="22"/>
  <c r="AB149" i="22"/>
  <c r="G149" i="22"/>
  <c r="O149" i="22"/>
  <c r="T149" i="22"/>
  <c r="F149" i="22"/>
  <c r="L149" i="22"/>
  <c r="D149" i="22"/>
  <c r="V149" i="22"/>
  <c r="B149" i="22"/>
  <c r="U149" i="22" s="1"/>
  <c r="A150" i="22"/>
  <c r="M149" i="22" l="1"/>
  <c r="E149" i="22"/>
  <c r="H149" i="22" s="1"/>
  <c r="I149" i="22" s="1"/>
  <c r="P149" i="22"/>
  <c r="Q149" i="22" s="1"/>
  <c r="X149" i="22"/>
  <c r="Y149" i="22" s="1"/>
  <c r="AC149" i="22"/>
  <c r="AF149" i="22" s="1"/>
  <c r="AG149" i="22" s="1"/>
  <c r="AE150" i="22"/>
  <c r="W150" i="22"/>
  <c r="V150" i="22"/>
  <c r="D150" i="22"/>
  <c r="F150" i="22"/>
  <c r="N150" i="22"/>
  <c r="G150" i="22"/>
  <c r="AB150" i="22"/>
  <c r="AD150" i="22"/>
  <c r="O150" i="22"/>
  <c r="T150" i="22"/>
  <c r="L150" i="22"/>
  <c r="B150" i="22"/>
  <c r="U150" i="22" s="1"/>
  <c r="A151" i="22"/>
  <c r="X150" i="22" l="1"/>
  <c r="Y150" i="22" s="1"/>
  <c r="M150" i="22"/>
  <c r="P150" i="22" s="1"/>
  <c r="Q150" i="22" s="1"/>
  <c r="E150" i="22"/>
  <c r="H150" i="22" s="1"/>
  <c r="I150" i="22" s="1"/>
  <c r="AC150" i="22"/>
  <c r="AF150" i="22" s="1"/>
  <c r="AG150" i="22" s="1"/>
  <c r="AE151" i="22"/>
  <c r="AB151" i="22"/>
  <c r="T151" i="22"/>
  <c r="AD151" i="22"/>
  <c r="L151" i="22"/>
  <c r="W151" i="22"/>
  <c r="G151" i="22"/>
  <c r="N151" i="22"/>
  <c r="D151" i="22"/>
  <c r="F151" i="22"/>
  <c r="O151" i="22"/>
  <c r="V151" i="22"/>
  <c r="B151" i="22"/>
  <c r="E151" i="22" s="1"/>
  <c r="H151" i="22" s="1"/>
  <c r="I151" i="22" s="1"/>
  <c r="A152" i="22"/>
  <c r="M151" i="22" l="1"/>
  <c r="P151" i="22" s="1"/>
  <c r="Q151" i="22" s="1"/>
  <c r="U151" i="22"/>
  <c r="X151" i="22" s="1"/>
  <c r="Y151" i="22" s="1"/>
  <c r="AC151" i="22"/>
  <c r="AF151" i="22" s="1"/>
  <c r="AG151" i="22" s="1"/>
  <c r="V152" i="22"/>
  <c r="N152" i="22"/>
  <c r="AB152" i="22"/>
  <c r="AD152" i="22"/>
  <c r="AE152" i="22"/>
  <c r="T152" i="22"/>
  <c r="D152" i="22"/>
  <c r="F152" i="22"/>
  <c r="W152" i="22"/>
  <c r="G152" i="22"/>
  <c r="O152" i="22"/>
  <c r="L152" i="22"/>
  <c r="B152" i="22"/>
  <c r="U152" i="22" s="1"/>
  <c r="A153" i="22"/>
  <c r="E152" i="22" l="1"/>
  <c r="H152" i="22" s="1"/>
  <c r="I152" i="22" s="1"/>
  <c r="AC152" i="22"/>
  <c r="M152" i="22"/>
  <c r="P152" i="22" s="1"/>
  <c r="Q152" i="22" s="1"/>
  <c r="X152" i="22"/>
  <c r="Y152" i="22" s="1"/>
  <c r="AF152" i="22"/>
  <c r="AG152" i="22" s="1"/>
  <c r="W153" i="22"/>
  <c r="AB153" i="22"/>
  <c r="T153" i="22"/>
  <c r="D153" i="22"/>
  <c r="G153" i="22"/>
  <c r="AE153" i="22"/>
  <c r="AD153" i="22"/>
  <c r="F153" i="22"/>
  <c r="L153" i="22"/>
  <c r="O153" i="22"/>
  <c r="N153" i="22"/>
  <c r="V153" i="22"/>
  <c r="B153" i="22"/>
  <c r="M153" i="22" s="1"/>
  <c r="A154" i="22"/>
  <c r="P153" i="22" l="1"/>
  <c r="Q153" i="22" s="1"/>
  <c r="E153" i="22"/>
  <c r="H153" i="22" s="1"/>
  <c r="I153" i="22" s="1"/>
  <c r="U153" i="22"/>
  <c r="X153" i="22" s="1"/>
  <c r="Y153" i="22" s="1"/>
  <c r="AC153" i="22"/>
  <c r="AF153" i="22" s="1"/>
  <c r="AG153" i="22" s="1"/>
  <c r="AE154" i="22"/>
  <c r="W154" i="22"/>
  <c r="V154" i="22"/>
  <c r="O154" i="22"/>
  <c r="AD154" i="22"/>
  <c r="G154" i="22"/>
  <c r="D154" i="22"/>
  <c r="F154" i="22"/>
  <c r="AB154" i="22"/>
  <c r="L154" i="22"/>
  <c r="T154" i="22"/>
  <c r="N154" i="22"/>
  <c r="B154" i="22"/>
  <c r="E154" i="22" s="1"/>
  <c r="A155" i="22"/>
  <c r="H154" i="22" l="1"/>
  <c r="I154" i="22" s="1"/>
  <c r="U154" i="22"/>
  <c r="X154" i="22" s="1"/>
  <c r="Y154" i="22" s="1"/>
  <c r="AC154" i="22"/>
  <c r="AF154" i="22" s="1"/>
  <c r="AG154" i="22" s="1"/>
  <c r="M154" i="22"/>
  <c r="P154" i="22" s="1"/>
  <c r="Q154" i="22" s="1"/>
  <c r="V155" i="22"/>
  <c r="V52" i="22" s="1"/>
  <c r="AG155" i="22"/>
  <c r="AF155" i="22"/>
  <c r="U155" i="22"/>
  <c r="X155" i="22"/>
  <c r="W155" i="22"/>
  <c r="W52" i="22" s="1"/>
  <c r="H155" i="22"/>
  <c r="AE155" i="22"/>
  <c r="AE52" i="22" s="1"/>
  <c r="AC155" i="22"/>
  <c r="AB155" i="22"/>
  <c r="AB52" i="22" s="1"/>
  <c r="T155" i="22"/>
  <c r="T52" i="22" s="1"/>
  <c r="Q155" i="22"/>
  <c r="M155" i="22"/>
  <c r="D155" i="22"/>
  <c r="D52" i="22" s="1"/>
  <c r="AD155" i="22"/>
  <c r="AD52" i="22" s="1"/>
  <c r="Y155" i="22"/>
  <c r="P155" i="22"/>
  <c r="L155" i="22"/>
  <c r="L52" i="22" s="1"/>
  <c r="E155" i="22"/>
  <c r="E52" i="22" s="1"/>
  <c r="I155" i="22"/>
  <c r="F155" i="22"/>
  <c r="F52" i="22" s="1"/>
  <c r="O155" i="22"/>
  <c r="O52" i="22" s="1"/>
  <c r="G155" i="22"/>
  <c r="G52" i="22" s="1"/>
  <c r="N155" i="22"/>
  <c r="N52" i="22" s="1"/>
  <c r="B155" i="22"/>
  <c r="P52" i="22" l="1"/>
  <c r="U52" i="22"/>
  <c r="Y52" i="22"/>
  <c r="E34" i="22" s="1"/>
  <c r="E35" i="22" s="1"/>
  <c r="E36" i="22" s="1"/>
  <c r="E2" i="22" s="1"/>
  <c r="X52" i="22"/>
  <c r="M52" i="22"/>
  <c r="AC52" i="22"/>
  <c r="Q52" i="22"/>
  <c r="D34" i="22" s="1"/>
  <c r="D35" i="22" s="1"/>
  <c r="D36" i="22" s="1"/>
  <c r="D2" i="22" s="1"/>
  <c r="AF52" i="22"/>
  <c r="AG52" i="22"/>
  <c r="F34" i="22" s="1"/>
  <c r="F35" i="22" s="1"/>
  <c r="H52" i="22"/>
  <c r="I52" i="22"/>
  <c r="F36" i="22" l="1"/>
  <c r="F2" i="22" s="1"/>
  <c r="C34" i="22" l="1"/>
  <c r="C35" i="22" s="1"/>
  <c r="C36" i="22" l="1"/>
  <c r="C2" i="22"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Zach</author>
  </authors>
  <commentList>
    <comment ref="A2" authorId="0" shapeId="0" xr:uid="{8017F08C-6BDC-43FD-9DD5-114F320B07F6}">
      <text>
        <r>
          <rPr>
            <b/>
            <sz val="9"/>
            <color indexed="81"/>
            <rFont val="Tahoma"/>
            <family val="2"/>
          </rPr>
          <t>Zach:</t>
        </r>
        <r>
          <rPr>
            <sz val="9"/>
            <color indexed="81"/>
            <rFont val="Tahoma"/>
            <family val="2"/>
          </rPr>
          <t xml:space="preserve">
Levelised Cost of Storage = the average $/MWh price that the energy output from the storage system would need to be sold at over the economic life of the asset to break even on total costs.</t>
        </r>
      </text>
    </comment>
    <comment ref="C3" authorId="0" shapeId="0" xr:uid="{459D85E6-8D73-4607-9260-1EC1434CF5E2}">
      <text>
        <r>
          <rPr>
            <b/>
            <sz val="9"/>
            <color indexed="81"/>
            <rFont val="Tahoma"/>
            <family val="2"/>
          </rPr>
          <t>Zach:</t>
        </r>
        <r>
          <rPr>
            <sz val="9"/>
            <color indexed="81"/>
            <rFont val="Tahoma"/>
            <family val="2"/>
          </rPr>
          <t xml:space="preserve">
Conserving/storing the heat from compression for later use during expansion.</t>
        </r>
      </text>
    </comment>
    <comment ref="D3" authorId="0" shapeId="0" xr:uid="{6222B812-C5B8-490F-832F-28014FB13F17}">
      <text>
        <r>
          <rPr>
            <b/>
            <sz val="9"/>
            <color indexed="81"/>
            <rFont val="Tahoma"/>
            <family val="2"/>
          </rPr>
          <t>Zach:</t>
        </r>
        <r>
          <rPr>
            <sz val="9"/>
            <color indexed="81"/>
            <rFont val="Tahoma"/>
            <family val="2"/>
          </rPr>
          <t xml:space="preserve">
using a water reservoir to maintain constant air pressure (Hydrostor's model)</t>
        </r>
      </text>
    </comment>
    <comment ref="E3" authorId="0" shapeId="0" xr:uid="{8AD17307-9C6D-4AA1-9015-64432304C6F9}">
      <text>
        <r>
          <rPr>
            <b/>
            <sz val="9"/>
            <color indexed="81"/>
            <rFont val="Tahoma"/>
            <family val="2"/>
          </rPr>
          <t>Zach:</t>
        </r>
        <r>
          <rPr>
            <sz val="9"/>
            <color indexed="81"/>
            <rFont val="Tahoma"/>
            <family val="2"/>
          </rPr>
          <t xml:space="preserve">
Using multiple compressors/expanders of various sizes.</t>
        </r>
      </text>
    </comment>
    <comment ref="A9" authorId="0" shapeId="0" xr:uid="{97A71164-8B63-4C6D-A06A-BAE57FEF4EE4}">
      <text>
        <r>
          <rPr>
            <b/>
            <sz val="9"/>
            <color indexed="81"/>
            <rFont val="Tahoma"/>
            <family val="2"/>
          </rPr>
          <t>Zach:</t>
        </r>
        <r>
          <rPr>
            <sz val="9"/>
            <color indexed="81"/>
            <rFont val="Tahoma"/>
            <family val="2"/>
          </rPr>
          <t xml:space="preserve">
Overall efficiency of the given technology.</t>
        </r>
      </text>
    </comment>
    <comment ref="A18" authorId="0" shapeId="0" xr:uid="{EDBAA481-3095-420A-A304-E382A4B951FF}">
      <text>
        <r>
          <rPr>
            <b/>
            <sz val="9"/>
            <color indexed="81"/>
            <rFont val="Tahoma"/>
            <family val="2"/>
          </rPr>
          <t>Zach:</t>
        </r>
        <r>
          <rPr>
            <sz val="9"/>
            <color indexed="81"/>
            <rFont val="Tahoma"/>
            <family val="2"/>
          </rPr>
          <t xml:space="preserve">
Includes operational, maintenance, replacement and upgrade costs over the life of the project.</t>
        </r>
      </text>
    </comment>
    <comment ref="A23" authorId="0" shapeId="0" xr:uid="{52621B66-B779-49E4-A41F-880E65B3073C}">
      <text>
        <r>
          <rPr>
            <b/>
            <sz val="9"/>
            <color indexed="81"/>
            <rFont val="Tahoma"/>
            <family val="2"/>
          </rPr>
          <t>Zach:</t>
        </r>
        <r>
          <rPr>
            <sz val="9"/>
            <color indexed="81"/>
            <rFont val="Tahoma"/>
            <family val="2"/>
          </rPr>
          <t xml:space="preserve">
Percent of total capital expenditures financed with equity.</t>
        </r>
      </text>
    </comment>
    <comment ref="A24" authorId="0" shapeId="0" xr:uid="{A57F62B9-FE11-4EFB-813A-20673C9FAB8D}">
      <text>
        <r>
          <rPr>
            <b/>
            <sz val="9"/>
            <color indexed="81"/>
            <rFont val="Tahoma"/>
            <family val="2"/>
          </rPr>
          <t>Zach:</t>
        </r>
        <r>
          <rPr>
            <sz val="9"/>
            <color indexed="81"/>
            <rFont val="Tahoma"/>
            <family val="2"/>
          </rPr>
          <t xml:space="preserve">
Percent of total capital expenditures financed with debt.</t>
        </r>
      </text>
    </comment>
    <comment ref="A25" authorId="0" shapeId="0" xr:uid="{FC040348-40A8-4D61-9E9F-0D54916D4B39}">
      <text>
        <r>
          <rPr>
            <b/>
            <sz val="9"/>
            <color indexed="81"/>
            <rFont val="Tahoma"/>
            <family val="2"/>
          </rPr>
          <t>Zach:</t>
        </r>
        <r>
          <rPr>
            <sz val="9"/>
            <color indexed="81"/>
            <rFont val="Tahoma"/>
            <family val="2"/>
          </rPr>
          <t xml:space="preserve">
$ Amount of Equity.</t>
        </r>
      </text>
    </comment>
    <comment ref="A26" authorId="0" shapeId="0" xr:uid="{F6998C44-566A-4F22-9B07-9AF34AF55250}">
      <text>
        <r>
          <rPr>
            <b/>
            <sz val="9"/>
            <color indexed="81"/>
            <rFont val="Tahoma"/>
            <family val="2"/>
          </rPr>
          <t>Zach:</t>
        </r>
        <r>
          <rPr>
            <sz val="9"/>
            <color indexed="81"/>
            <rFont val="Tahoma"/>
            <family val="2"/>
          </rPr>
          <t xml:space="preserve">
$ Amount of Debt.</t>
        </r>
      </text>
    </comment>
    <comment ref="A27" authorId="0" shapeId="0" xr:uid="{4744F83B-8AC0-42BB-A002-9DCBBDD0ADAE}">
      <text>
        <r>
          <rPr>
            <b/>
            <sz val="9"/>
            <color indexed="81"/>
            <rFont val="Tahoma"/>
            <family val="2"/>
          </rPr>
          <t>Zach:</t>
        </r>
        <r>
          <rPr>
            <sz val="9"/>
            <color indexed="81"/>
            <rFont val="Tahoma"/>
            <family val="2"/>
          </rPr>
          <t xml:space="preserve">
Nominal cost of equity (%) - the rate of return paid on assets financed with equity (IRR, as high as possible).</t>
        </r>
      </text>
    </comment>
    <comment ref="A28" authorId="0" shapeId="0" xr:uid="{E1E9E25E-0C59-4205-B460-7D6035F4C192}">
      <text>
        <r>
          <rPr>
            <b/>
            <sz val="9"/>
            <color indexed="81"/>
            <rFont val="Tahoma"/>
            <family val="2"/>
          </rPr>
          <t>Zach:</t>
        </r>
        <r>
          <rPr>
            <sz val="9"/>
            <color indexed="81"/>
            <rFont val="Tahoma"/>
            <family val="2"/>
          </rPr>
          <t xml:space="preserve">
Nominal interest rate (%) - the interest rate assumed on expenditures financed with debt.</t>
        </r>
      </text>
    </comment>
    <comment ref="A29" authorId="0" shapeId="0" xr:uid="{52671981-2D8F-46B6-B851-D4E5CE33F1F9}">
      <text>
        <r>
          <rPr>
            <b/>
            <sz val="9"/>
            <color indexed="81"/>
            <rFont val="Tahoma"/>
            <family val="2"/>
          </rPr>
          <t>Zach:</t>
        </r>
        <r>
          <rPr>
            <sz val="9"/>
            <color indexed="81"/>
            <rFont val="Tahoma"/>
            <family val="2"/>
          </rPr>
          <t xml:space="preserve">
Federal and state combined tax rate (%).</t>
        </r>
      </text>
    </comment>
    <comment ref="A30" authorId="0" shapeId="0" xr:uid="{439B10AA-8EE3-4F7E-952F-9DD56CA31106}">
      <text>
        <r>
          <rPr>
            <b/>
            <sz val="9"/>
            <color indexed="81"/>
            <rFont val="Tahoma"/>
            <family val="2"/>
          </rPr>
          <t>Zach:</t>
        </r>
        <r>
          <rPr>
            <sz val="9"/>
            <color indexed="81"/>
            <rFont val="Tahoma"/>
            <family val="2"/>
          </rPr>
          <t xml:space="preserve">
Weighted average cost of capital (WACC).</t>
        </r>
      </text>
    </comment>
    <comment ref="A32" authorId="0" shapeId="0" xr:uid="{BBF6CD7F-E9EF-429D-8F4C-8A9555ABA519}">
      <text>
        <r>
          <rPr>
            <b/>
            <sz val="9"/>
            <color indexed="81"/>
            <rFont val="Tahoma"/>
            <family val="2"/>
          </rPr>
          <t>Zach:</t>
        </r>
        <r>
          <rPr>
            <sz val="9"/>
            <color indexed="81"/>
            <rFont val="Tahoma"/>
            <family val="2"/>
          </rPr>
          <t xml:space="preserve">
WACCnominal, adjusted for inflation.</t>
        </r>
      </text>
    </comment>
    <comment ref="A37" authorId="0" shapeId="0" xr:uid="{B72E43EB-C36C-4170-851B-A86272108A4B}">
      <text>
        <r>
          <rPr>
            <b/>
            <sz val="9"/>
            <color indexed="81"/>
            <rFont val="Tahoma"/>
            <family val="2"/>
          </rPr>
          <t>Zach:</t>
        </r>
        <r>
          <rPr>
            <sz val="9"/>
            <color indexed="81"/>
            <rFont val="Tahoma"/>
            <family val="2"/>
          </rPr>
          <t xml:space="preserve">
CRF represents the constant </t>
        </r>
        <r>
          <rPr>
            <b/>
            <sz val="9"/>
            <color indexed="81"/>
            <rFont val="Tahoma"/>
            <family val="2"/>
          </rPr>
          <t>annual payment necessary to amortize a loan</t>
        </r>
        <r>
          <rPr>
            <sz val="9"/>
            <color indexed="81"/>
            <rFont val="Tahoma"/>
            <family val="2"/>
          </rPr>
          <t xml:space="preserve"> over a specific lifetime, represented here as a fraction of the original principle that must be paid annually.</t>
        </r>
      </text>
    </comment>
    <comment ref="A38" authorId="0" shapeId="0" xr:uid="{1ACBC3C0-331A-4BCB-8C65-536C8AE8672D}">
      <text>
        <r>
          <rPr>
            <b/>
            <sz val="9"/>
            <color indexed="81"/>
            <rFont val="Tahoma"/>
            <family val="2"/>
          </rPr>
          <t>Zach:</t>
        </r>
        <r>
          <rPr>
            <sz val="9"/>
            <color indexed="81"/>
            <rFont val="Tahoma"/>
            <family val="2"/>
          </rPr>
          <t xml:space="preserve">
Straight-line Depreciation method.</t>
        </r>
      </text>
    </comment>
    <comment ref="A39" authorId="0" shapeId="0" xr:uid="{7860AB01-6D6E-45B2-B5F2-2ECB035DA334}">
      <text>
        <r>
          <rPr>
            <b/>
            <sz val="9"/>
            <color indexed="81"/>
            <rFont val="Tahoma"/>
            <family val="2"/>
          </rPr>
          <t>Zach:</t>
        </r>
        <r>
          <rPr>
            <sz val="9"/>
            <color indexed="81"/>
            <rFont val="Tahoma"/>
            <family val="2"/>
          </rPr>
          <t xml:space="preserve">
The FCR gives the percent of capital expenditures that must be recovered on an annual basis to </t>
        </r>
        <r>
          <rPr>
            <b/>
            <sz val="9"/>
            <color indexed="81"/>
            <rFont val="Tahoma"/>
            <family val="2"/>
          </rPr>
          <t>cover annual revenue requirements.</t>
        </r>
      </text>
    </comment>
    <comment ref="A41" authorId="0" shapeId="0" xr:uid="{7594F72E-1D05-4FF4-A245-CC4EF3B07760}">
      <text>
        <r>
          <rPr>
            <b/>
            <sz val="9"/>
            <color indexed="81"/>
            <rFont val="Tahoma"/>
            <family val="2"/>
          </rPr>
          <t>Zach:</t>
        </r>
        <r>
          <rPr>
            <sz val="9"/>
            <color indexed="81"/>
            <rFont val="Tahoma"/>
            <family val="2"/>
          </rPr>
          <t xml:space="preserve">
</t>
        </r>
        <r>
          <rPr>
            <b/>
            <sz val="9"/>
            <color indexed="81"/>
            <rFont val="Tahoma"/>
            <family val="2"/>
          </rPr>
          <t>Cost is zero</t>
        </r>
        <r>
          <rPr>
            <sz val="9"/>
            <color indexed="81"/>
            <rFont val="Tahoma"/>
            <family val="2"/>
          </rPr>
          <t xml:space="preserve"> due to charging from renewable sources during periods of low demand.</t>
        </r>
      </text>
    </comment>
    <comment ref="A42" authorId="0" shapeId="0" xr:uid="{111458E9-F7F6-4A7C-ABCC-D262444EAC16}">
      <text>
        <r>
          <rPr>
            <b/>
            <sz val="9"/>
            <color indexed="81"/>
            <rFont val="Tahoma"/>
            <family val="2"/>
          </rPr>
          <t>Zach:</t>
        </r>
        <r>
          <rPr>
            <sz val="9"/>
            <color indexed="81"/>
            <rFont val="Tahoma"/>
            <family val="2"/>
          </rPr>
          <t xml:space="preserve">
The charging cost for purchased energy ($/kWh) divided by system round-trip efficiency (RTE). 
ECC also includes costs due to losses. </t>
        </r>
      </text>
    </comment>
    <comment ref="A45" authorId="0" shapeId="0" xr:uid="{E5111B9F-8FC3-49D2-A05F-D4C6035F3E80}">
      <text>
        <r>
          <rPr>
            <b/>
            <sz val="9"/>
            <color indexed="81"/>
            <rFont val="Tahoma"/>
            <family val="2"/>
          </rPr>
          <t>Zach:</t>
        </r>
        <r>
          <rPr>
            <sz val="9"/>
            <color indexed="81"/>
            <rFont val="Tahoma"/>
            <family val="2"/>
          </rPr>
          <t xml:space="preserve">
Construction Financing Factor (ConFinFactor): the share of total capital cost allocated to financing during construction. ConFinFactor increases as construction duration lengthens. Generally ranges from 1.05 - 1.4.</t>
        </r>
      </text>
    </comment>
  </commentList>
</comments>
</file>

<file path=xl/sharedStrings.xml><?xml version="1.0" encoding="utf-8"?>
<sst xmlns="http://schemas.openxmlformats.org/spreadsheetml/2006/main" count="815" uniqueCount="176">
  <si>
    <t>Salvage</t>
  </si>
  <si>
    <t>O&amp;M</t>
  </si>
  <si>
    <t>Date</t>
  </si>
  <si>
    <t>CAPEX</t>
  </si>
  <si>
    <t>$ Amount</t>
  </si>
  <si>
    <t>$/MWh</t>
  </si>
  <si>
    <t>MWh</t>
  </si>
  <si>
    <t>LCOS = Levelized cost of storage ($/kWh)</t>
  </si>
  <si>
    <t>FCR = Fixed Charge Rate (%)</t>
  </si>
  <si>
    <t>CAPEXpv = Present value of capital expenditures ($/kW)</t>
  </si>
  <si>
    <t>O&amp;Mfixed = Annual fixed O&amp;M ($/kW-year)</t>
  </si>
  <si>
    <t>AH = Annual hours discharged</t>
  </si>
  <si>
    <t>ECC = Electricity charging cost ($/kWh-discharge) inclusive of costs due to losses</t>
  </si>
  <si>
    <t>CFn = Cash flow in year n</t>
  </si>
  <si>
    <t>N = Project Life</t>
  </si>
  <si>
    <t>CAPEXpv = Present value of capital expenditures</t>
  </si>
  <si>
    <t>d = WACCreal</t>
  </si>
  <si>
    <t>LCOS Equation:</t>
  </si>
  <si>
    <t>https://www.pnnl.gov/sites/default/files/media/file/LCOS%20Methodology.pdf</t>
  </si>
  <si>
    <t>Federal and state combined tax rate (%).</t>
  </si>
  <si>
    <t>inflation</t>
  </si>
  <si>
    <t>DF</t>
  </si>
  <si>
    <t>inom</t>
  </si>
  <si>
    <t>COEnom</t>
  </si>
  <si>
    <r>
      <t>tau (</t>
    </r>
    <r>
      <rPr>
        <sz val="11"/>
        <color theme="1"/>
        <rFont val="Calibri"/>
        <family val="2"/>
      </rPr>
      <t>τ)</t>
    </r>
  </si>
  <si>
    <t>CRF = Capital recovery factor (%)</t>
  </si>
  <si>
    <t>CFF = Construction finance factor (%)</t>
  </si>
  <si>
    <t>t = Economic life (years)</t>
  </si>
  <si>
    <t>c = Year of construction period</t>
  </si>
  <si>
    <t>C = Total construction period (years)</t>
  </si>
  <si>
    <t>EC = Percent of equity</t>
  </si>
  <si>
    <t>AI𝑐 = Accumulated interest during construction in year c</t>
  </si>
  <si>
    <t>CFc = Capital fraction (%) in year c</t>
  </si>
  <si>
    <t>𝐿C = Percent of leverage</t>
  </si>
  <si>
    <t>AE𝑐 = Accumulated equity during construction</t>
  </si>
  <si>
    <t>𝑖nom = nominal interest rate</t>
  </si>
  <si>
    <t>COEnom = nominal cost of equity</t>
  </si>
  <si>
    <t>In New Zealand, businesses can generally choose between two primary methods for calculating depreciation on most assets: </t>
  </si>
  <si>
    <t>The Inland Revenue sets the specific depreciation rates for different types of assets, which are based on the asset's estimated useful life. You can find these rates using the IRD's depreciation rate finder. </t>
  </si>
  <si>
    <t>For most assets, you can choose which method to use, and you can even change methods from year to year (except for pooled assets). There are also rules for immediately expensing low-value assets (currently those costing less than $1,000) and pooling assets. </t>
  </si>
  <si>
    <r>
      <t>Diminishing Value (DV) method</t>
    </r>
    <r>
      <rPr>
        <sz val="10"/>
        <rFont val="Arial"/>
        <family val="2"/>
      </rPr>
      <t>: Depreciation is a constant percentage of the asset's adjusted tax value (the remaining value) each year, so the amount claimed reduces over time. This is the default method if no election is made.</t>
    </r>
  </si>
  <si>
    <r>
      <t>Straight-Line (SL) method</t>
    </r>
    <r>
      <rPr>
        <sz val="10"/>
        <rFont val="Arial"/>
        <family val="2"/>
      </rPr>
      <t>: The asset depreciates by the same amount each year, which is a constant percentage of its original cost price. </t>
    </r>
  </si>
  <si>
    <t>From Gemini</t>
  </si>
  <si>
    <t>Inflation Rate</t>
  </si>
  <si>
    <t>FCR: Fixed Charge Rate (%)</t>
  </si>
  <si>
    <t>CRF: Capital recovery factor (%)</t>
  </si>
  <si>
    <t>CFF: Construction Finance Factor (%)</t>
  </si>
  <si>
    <t>WACCreal</t>
  </si>
  <si>
    <t>CAPEXpv</t>
  </si>
  <si>
    <r>
      <t>PVD</t>
    </r>
    <r>
      <rPr>
        <strike/>
        <sz val="11"/>
        <color theme="1"/>
        <rFont val="Calibri"/>
        <family val="2"/>
        <scheme val="minor"/>
      </rPr>
      <t>MACRS</t>
    </r>
    <r>
      <rPr>
        <sz val="11"/>
        <color theme="1"/>
        <rFont val="Calibri"/>
        <family val="2"/>
        <scheme val="minor"/>
      </rPr>
      <t xml:space="preserve"> = Present Value of Depreciation </t>
    </r>
    <r>
      <rPr>
        <strike/>
        <sz val="11"/>
        <color theme="1"/>
        <rFont val="Calibri"/>
        <family val="2"/>
        <scheme val="minor"/>
      </rPr>
      <t>(MACRS)</t>
    </r>
  </si>
  <si>
    <t>Inflation rate (%). Assumed to be 2.8% in this report.</t>
  </si>
  <si>
    <t>Debt Fraction (%).Percent of total capital expenditures financed with debt.</t>
  </si>
  <si>
    <t>Nominal interest rate (%). Interest rate assumed on expenditures financed with debt.</t>
  </si>
  <si>
    <t>Nominal cost of equity (%).Rate of return paid on assets financed with equity.</t>
  </si>
  <si>
    <t>𝜏 = Federal and state combined tax rate (%).</t>
  </si>
  <si>
    <t>ECC = charging cost for purchased energy ($/kWh) divided by system RTE (%).</t>
  </si>
  <si>
    <r>
      <t>WACC</t>
    </r>
    <r>
      <rPr>
        <vertAlign val="subscript"/>
        <sz val="11"/>
        <color theme="1"/>
        <rFont val="Calibri"/>
        <family val="2"/>
        <scheme val="minor"/>
      </rPr>
      <t>nominal</t>
    </r>
  </si>
  <si>
    <t>Years</t>
  </si>
  <si>
    <t>ConFinFactor</t>
  </si>
  <si>
    <t>(unitless)</t>
  </si>
  <si>
    <t>Depreciation 
(Tax Shield)</t>
  </si>
  <si>
    <t>Column Totals:</t>
  </si>
  <si>
    <t>https://atb.nrel.gov/electricity/2024b/equations_&amp;_variables</t>
  </si>
  <si>
    <t>Construction</t>
  </si>
  <si>
    <t>Project</t>
  </si>
  <si>
    <t>Expenses</t>
  </si>
  <si>
    <t>Levelised Cost of Storage (LCOS)</t>
  </si>
  <si>
    <t>Hours</t>
  </si>
  <si>
    <t>$/kWh-discharged</t>
  </si>
  <si>
    <t>$/kWh</t>
  </si>
  <si>
    <t>Month</t>
  </si>
  <si>
    <t>Percent</t>
  </si>
  <si>
    <t>Dates</t>
  </si>
  <si>
    <t>Salvage Value:</t>
  </si>
  <si>
    <t>Financing</t>
  </si>
  <si>
    <t>MW</t>
  </si>
  <si>
    <t>Electricity Revenue</t>
  </si>
  <si>
    <t>Revenue</t>
  </si>
  <si>
    <t>Rated Power Output (MW)</t>
  </si>
  <si>
    <t>Rated Power Storage (MWh)</t>
  </si>
  <si>
    <t>Rated Power Duration (Hours)</t>
  </si>
  <si>
    <t>Wholesale price trends</t>
  </si>
  <si>
    <t>From www.emi.ea.govt.nz provided by the Electricity Authority (New Zealand)</t>
  </si>
  <si>
    <t>Run at: 20260118172600</t>
  </si>
  <si>
    <t>Parameters</t>
  </si>
  <si>
    <t>Date range</t>
  </si>
  <si>
    <t>01 Jan 2021 - 31 Dec 2025</t>
  </si>
  <si>
    <t>Region type</t>
  </si>
  <si>
    <t>Zone</t>
  </si>
  <si>
    <t>Time scale</t>
  </si>
  <si>
    <t>Show</t>
  </si>
  <si>
    <t>Simple average</t>
  </si>
  <si>
    <t>Period start</t>
  </si>
  <si>
    <t>Period end</t>
  </si>
  <si>
    <t>Region ID</t>
  </si>
  <si>
    <t>Region</t>
  </si>
  <si>
    <t>Price ($/MWh)</t>
  </si>
  <si>
    <t>UNI</t>
  </si>
  <si>
    <t>Upper North Island</t>
  </si>
  <si>
    <t>CNI</t>
  </si>
  <si>
    <t>Central North Island</t>
  </si>
  <si>
    <t>LNI</t>
  </si>
  <si>
    <t>Lower North Island</t>
  </si>
  <si>
    <t>USI</t>
  </si>
  <si>
    <t>Upper South Island</t>
  </si>
  <si>
    <t>LSI</t>
  </si>
  <si>
    <t>Lower South Island</t>
  </si>
  <si>
    <t>5-YR AVERAGE:</t>
  </si>
  <si>
    <t>Date (Year)</t>
  </si>
  <si>
    <t>Nominal Total</t>
  </si>
  <si>
    <t>PV Total</t>
  </si>
  <si>
    <t>$/MW</t>
  </si>
  <si>
    <t>$/MW-year</t>
  </si>
  <si>
    <t>LCOS ($/MWh):</t>
  </si>
  <si>
    <t>PPA 2</t>
  </si>
  <si>
    <t>PPA 3</t>
  </si>
  <si>
    <t>PPA 4</t>
  </si>
  <si>
    <t>PPA 1</t>
  </si>
  <si>
    <t>PPA Term</t>
  </si>
  <si>
    <t>Project Life (t)</t>
  </si>
  <si>
    <t>Roundtrip Efficiency (RTE)</t>
  </si>
  <si>
    <t>Annual O&amp;M (% of Initial CAPEX)</t>
  </si>
  <si>
    <t>Salvage Value (% of Initial CAPEX)</t>
  </si>
  <si>
    <t>Annual O&amp;M Cost</t>
  </si>
  <si>
    <t>Debt (D)</t>
  </si>
  <si>
    <t xml:space="preserve">Equity (E) </t>
  </si>
  <si>
    <t>Equity (E) Value</t>
  </si>
  <si>
    <t>Debt (D) Value</t>
  </si>
  <si>
    <r>
      <t>Cost of Equity, i.e. IRR (r</t>
    </r>
    <r>
      <rPr>
        <vertAlign val="subscript"/>
        <sz val="11"/>
        <color theme="1"/>
        <rFont val="Calibri"/>
        <family val="2"/>
        <scheme val="minor"/>
      </rPr>
      <t>E</t>
    </r>
    <r>
      <rPr>
        <sz val="11"/>
        <color theme="1"/>
        <rFont val="Calibri"/>
        <family val="2"/>
        <scheme val="minor"/>
      </rPr>
      <t>)</t>
    </r>
  </si>
  <si>
    <r>
      <t>Cost of Debt, i.e. interest rate (r</t>
    </r>
    <r>
      <rPr>
        <vertAlign val="subscript"/>
        <sz val="11"/>
        <color theme="1"/>
        <rFont val="Calibri"/>
        <family val="2"/>
        <scheme val="minor"/>
      </rPr>
      <t>D</t>
    </r>
    <r>
      <rPr>
        <sz val="11"/>
        <color theme="1"/>
        <rFont val="Calibri"/>
        <family val="2"/>
        <scheme val="minor"/>
      </rPr>
      <t>)</t>
    </r>
  </si>
  <si>
    <r>
      <t>Corporate Tax Rate (T</t>
    </r>
    <r>
      <rPr>
        <vertAlign val="subscript"/>
        <sz val="11"/>
        <color theme="1"/>
        <rFont val="Calibri"/>
        <family val="2"/>
        <scheme val="minor"/>
      </rPr>
      <t>c</t>
    </r>
    <r>
      <rPr>
        <sz val="11"/>
        <color theme="1"/>
        <rFont val="Calibri"/>
        <family val="2"/>
        <scheme val="minor"/>
      </rPr>
      <t>)</t>
    </r>
  </si>
  <si>
    <r>
      <t>WACC</t>
    </r>
    <r>
      <rPr>
        <vertAlign val="subscript"/>
        <sz val="11"/>
        <color theme="1"/>
        <rFont val="Calibri"/>
        <family val="2"/>
        <scheme val="minor"/>
      </rPr>
      <t>real</t>
    </r>
    <r>
      <rPr>
        <sz val="11"/>
        <color theme="1"/>
        <rFont val="Calibri"/>
        <family val="2"/>
        <scheme val="minor"/>
      </rPr>
      <t xml:space="preserve"> (i.e. Discount Rate, d)</t>
    </r>
  </si>
  <si>
    <t>PPA Term Length</t>
  </si>
  <si>
    <t>Net Present Value (NPV)</t>
  </si>
  <si>
    <r>
      <t>CAPEX</t>
    </r>
    <r>
      <rPr>
        <vertAlign val="subscript"/>
        <sz val="11"/>
        <color theme="1"/>
        <rFont val="Calibri"/>
        <family val="2"/>
        <scheme val="minor"/>
      </rPr>
      <t>PV</t>
    </r>
  </si>
  <si>
    <r>
      <t>O&amp;M</t>
    </r>
    <r>
      <rPr>
        <vertAlign val="subscript"/>
        <sz val="11"/>
        <color theme="1"/>
        <rFont val="Calibri"/>
        <family val="2"/>
        <scheme val="minor"/>
      </rPr>
      <t>fixed</t>
    </r>
  </si>
  <si>
    <t>Capital Recovery Factor (CRF)</t>
  </si>
  <si>
    <t>Annual Depreciation Factor</t>
  </si>
  <si>
    <t>Fixed Charge Rate (FCR)</t>
  </si>
  <si>
    <t>Annual Hours Discharged (AH)</t>
  </si>
  <si>
    <t>Cost of Purchased Electricity</t>
  </si>
  <si>
    <t>Electricity Charging Cost (ECC)</t>
  </si>
  <si>
    <t>Construction Duration</t>
  </si>
  <si>
    <t>Construction Start Date</t>
  </si>
  <si>
    <t>Operational Start Date</t>
  </si>
  <si>
    <t>Project End Date</t>
  </si>
  <si>
    <t>Construction Length (Years)</t>
  </si>
  <si>
    <t>Levelised Cost of Storage: Technoeconomic Analysis Model</t>
  </si>
  <si>
    <t>Adiabatic 
(A-CAES)</t>
  </si>
  <si>
    <t>Adiabatic+Isobaric 
(AI-CAES)</t>
  </si>
  <si>
    <t>Multilevel 
(MLAI-CAES)</t>
  </si>
  <si>
    <t>Pumped Hydro 
(PHS)</t>
  </si>
  <si>
    <t>Desired LCOS ($/MWh)</t>
  </si>
  <si>
    <t>= User Input</t>
  </si>
  <si>
    <t>= Calculation</t>
  </si>
  <si>
    <t>Legend</t>
  </si>
  <si>
    <r>
      <t>Initial CAPEX Investment (I</t>
    </r>
    <r>
      <rPr>
        <vertAlign val="subscript"/>
        <sz val="11"/>
        <color theme="0"/>
        <rFont val="Calibri"/>
        <family val="2"/>
        <scheme val="minor"/>
      </rPr>
      <t>0</t>
    </r>
    <r>
      <rPr>
        <sz val="11"/>
        <color theme="0"/>
        <rFont val="Calibri"/>
        <family val="2"/>
        <scheme val="minor"/>
      </rPr>
      <t>)</t>
    </r>
  </si>
  <si>
    <t>= GoalSeek Variable</t>
  </si>
  <si>
    <t>Volumetric conversion of Ahuroa Gas Storage Facility converted for use as Adiabatic Compressed Air Energy Storage</t>
  </si>
  <si>
    <t>The Ahuroa Natural Gas Storage Facility holds approximately 7-18 PJ of natural gas, operating as a depleted gas field tailored for seasonal, high-demand energy storage (Transpower, 2020). Using the lower end capacity of the facility for a conservative estimate, the volume of air in the underground cavern is calculated as follows:</t>
  </si>
  <si>
    <t>7 PJ = 7 million GJ</t>
  </si>
  <si>
    <r>
      <t>1 GJ ~= 26 m</t>
    </r>
    <r>
      <rPr>
        <vertAlign val="superscript"/>
        <sz val="12"/>
        <color theme="1"/>
        <rFont val="Calibri"/>
        <family val="2"/>
        <scheme val="minor"/>
      </rPr>
      <t>3</t>
    </r>
    <r>
      <rPr>
        <sz val="12"/>
        <color theme="1"/>
        <rFont val="Calibri"/>
        <family val="2"/>
        <scheme val="minor"/>
      </rPr>
      <t xml:space="preserve"> (standard conversion factor for pipeline gas)</t>
    </r>
  </si>
  <si>
    <r>
      <t xml:space="preserve">Gas volume = 7,000,000 * 26 = </t>
    </r>
    <r>
      <rPr>
        <b/>
        <sz val="12"/>
        <color theme="1"/>
        <rFont val="Calibri"/>
        <family val="2"/>
        <scheme val="minor"/>
      </rPr>
      <t>182 million m</t>
    </r>
    <r>
      <rPr>
        <b/>
        <vertAlign val="superscript"/>
        <sz val="12"/>
        <color theme="1"/>
        <rFont val="Calibri"/>
        <family val="2"/>
        <scheme val="minor"/>
      </rPr>
      <t>3</t>
    </r>
  </si>
  <si>
    <t>To find the volume the air occupied at ambient pressure before compression, the adiabatic relation is used as shown:</t>
  </si>
  <si>
    <t xml:space="preserve">Where: </t>
  </si>
  <si>
    <r>
      <t>V</t>
    </r>
    <r>
      <rPr>
        <vertAlign val="subscript"/>
        <sz val="12"/>
        <color theme="1"/>
        <rFont val="Calibri"/>
        <family val="2"/>
        <scheme val="minor"/>
      </rPr>
      <t>1</t>
    </r>
    <r>
      <rPr>
        <sz val="12"/>
        <color theme="1"/>
        <rFont val="Calibri"/>
        <family val="2"/>
        <scheme val="minor"/>
      </rPr>
      <t xml:space="preserve"> = starting volume of the cavern</t>
    </r>
  </si>
  <si>
    <r>
      <t>P</t>
    </r>
    <r>
      <rPr>
        <vertAlign val="subscript"/>
        <sz val="12"/>
        <color theme="1"/>
        <rFont val="Calibri"/>
        <family val="2"/>
        <scheme val="minor"/>
      </rPr>
      <t>1</t>
    </r>
    <r>
      <rPr>
        <sz val="12"/>
        <color theme="1"/>
        <rFont val="Calibri"/>
        <family val="2"/>
        <scheme val="minor"/>
      </rPr>
      <t xml:space="preserve"> = starting pressure of the ambient air</t>
    </r>
  </si>
  <si>
    <r>
      <t>V</t>
    </r>
    <r>
      <rPr>
        <vertAlign val="subscript"/>
        <sz val="12"/>
        <color theme="1"/>
        <rFont val="Calibri"/>
        <family val="2"/>
        <scheme val="minor"/>
      </rPr>
      <t>2</t>
    </r>
    <r>
      <rPr>
        <sz val="12"/>
        <color theme="1"/>
        <rFont val="Calibri"/>
        <family val="2"/>
        <scheme val="minor"/>
      </rPr>
      <t xml:space="preserve"> = volume of equivalent air used in adiabatic storage</t>
    </r>
  </si>
  <si>
    <r>
      <t>P</t>
    </r>
    <r>
      <rPr>
        <vertAlign val="subscript"/>
        <sz val="12"/>
        <color theme="1"/>
        <rFont val="Calibri"/>
        <family val="2"/>
        <scheme val="minor"/>
      </rPr>
      <t>2</t>
    </r>
    <r>
      <rPr>
        <sz val="12"/>
        <color theme="1"/>
        <rFont val="Calibri"/>
        <family val="2"/>
        <scheme val="minor"/>
      </rPr>
      <t xml:space="preserve"> = pressure of equivalent air used in adiabatic storage</t>
    </r>
  </si>
  <si>
    <t>γ = the adiabatic index</t>
  </si>
  <si>
    <r>
      <t>For 182 million m</t>
    </r>
    <r>
      <rPr>
        <vertAlign val="superscript"/>
        <sz val="12"/>
        <color theme="1"/>
        <rFont val="Calibri"/>
        <family val="2"/>
        <scheme val="minor"/>
      </rPr>
      <t>3</t>
    </r>
    <r>
      <rPr>
        <sz val="12"/>
        <color theme="1"/>
        <rFont val="Calibri"/>
        <family val="2"/>
        <scheme val="minor"/>
      </rPr>
      <t xml:space="preserve"> at 50 bar of storage, the initial volume is approximately </t>
    </r>
  </si>
  <si>
    <t>The work required to compress the gas (or the energy it stores) is determined by the pressure and volume change as shown:</t>
  </si>
  <si>
    <t>Note that pressure is converted to Pascals (1 bar = 100,000 Pa). This results in approximately 2.2 quadrillion Joules of energy required.</t>
  </si>
  <si>
    <t>The energy in Joules is converted to MWh by dividing the number of Joules in one Megawatt-hour (3,600*1,000,000). This results in 608 MWh of theoretical energy storage.</t>
  </si>
  <si>
    <t xml:space="preserve">Finally, the round-trip efficiency (RTE) of the adiabatic CAES system is applied. The total theoretical energy is multiplied by the RTE of 65% to find the actual energy able to be pulled back out of the system (divided by 1,000 to get the units in GWh). </t>
  </si>
  <si>
    <r>
      <t>Thus, the final amount of recoverable energy from 182 million m</t>
    </r>
    <r>
      <rPr>
        <vertAlign val="superscript"/>
        <sz val="12"/>
        <color theme="1"/>
        <rFont val="Calibri"/>
        <family val="2"/>
        <scheme val="minor"/>
      </rPr>
      <t>3</t>
    </r>
    <r>
      <rPr>
        <sz val="12"/>
        <color theme="1"/>
        <rFont val="Calibri"/>
        <family val="2"/>
        <scheme val="minor"/>
      </rPr>
      <t xml:space="preserve"> of air at 50 bar with 65% RTE adiabatic CAES system is approximately </t>
    </r>
    <r>
      <rPr>
        <b/>
        <sz val="12"/>
        <color theme="1"/>
        <rFont val="Calibri"/>
        <family val="2"/>
        <scheme val="minor"/>
      </rPr>
      <t>400 GWh.</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</si>
</sst>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2" formatCode="_(&quot;$&quot;* #,##0_);_(&quot;$&quot;* \(#,##0\);_(&quot;$&quot;* &quot;-&quot;_);_(@_)"/>
    <numFmt numFmtId="44" formatCode="_(&quot;$&quot;* #,##0.00_);_(&quot;$&quot;* \(#,##0.00\);_(&quot;$&quot;* &quot;-&quot;??_);_(@_)"/>
    <numFmt numFmtId="164" formatCode="_(&quot;$&quot;* #,##0_);_(&quot;$&quot;* \(#,##0\);_(&quot;$&quot;* &quot;-&quot;??_);_(@_)"/>
    <numFmt numFmtId="165" formatCode="0.0%"/>
  </numFmts>
  <fonts count="31" x14ac:knownFonts="1">
    <font>
      <sz val="11"/>
      <color theme="1"/>
      <name val="Calibri"/>
      <family val="2"/>
      <scheme val="minor"/>
    </font>
    <font>
      <sz val="12"/>
      <color theme="1"/>
      <name val="Calibri"/>
      <family val="2"/>
      <scheme val="minor"/>
    </font>
    <font>
      <sz val="11"/>
      <color theme="1"/>
      <name val="Calibri"/>
      <family val="2"/>
      <scheme val="minor"/>
    </font>
    <font>
      <b/>
      <sz val="11"/>
      <color theme="1"/>
      <name val="Calibri"/>
      <family val="2"/>
      <scheme val="minor"/>
    </font>
    <font>
      <u/>
      <sz val="11"/>
      <color theme="10"/>
      <name val="Calibri"/>
      <family val="2"/>
      <scheme val="minor"/>
    </font>
    <font>
      <b/>
      <sz val="12"/>
      <color theme="1"/>
      <name val="Calibri"/>
      <family val="2"/>
      <scheme val="minor"/>
    </font>
    <font>
      <i/>
      <sz val="11"/>
      <color theme="1"/>
      <name val="Calibri"/>
      <family val="2"/>
      <scheme val="minor"/>
    </font>
    <font>
      <b/>
      <sz val="9"/>
      <color indexed="81"/>
      <name val="Tahoma"/>
      <family val="2"/>
    </font>
    <font>
      <sz val="9"/>
      <color indexed="81"/>
      <name val="Tahoma"/>
      <family val="2"/>
    </font>
    <font>
      <strike/>
      <sz val="11"/>
      <color theme="1"/>
      <name val="Calibri"/>
      <family val="2"/>
      <scheme val="minor"/>
    </font>
    <font>
      <sz val="11"/>
      <color rgb="FFFF0000"/>
      <name val="Calibri"/>
      <family val="2"/>
      <scheme val="minor"/>
    </font>
    <font>
      <sz val="11"/>
      <color theme="0"/>
      <name val="Calibri"/>
      <family val="2"/>
      <scheme val="minor"/>
    </font>
    <font>
      <sz val="11"/>
      <color theme="1"/>
      <name val="Calibri"/>
      <family val="2"/>
    </font>
    <font>
      <sz val="10"/>
      <name val="Arial"/>
      <family val="2"/>
    </font>
    <font>
      <b/>
      <sz val="10"/>
      <name val="Arial"/>
      <family val="2"/>
    </font>
    <font>
      <u/>
      <sz val="11"/>
      <name val="Calibri"/>
      <family val="2"/>
      <scheme val="minor"/>
    </font>
    <font>
      <sz val="11"/>
      <name val="Calibri"/>
      <family val="2"/>
      <scheme val="minor"/>
    </font>
    <font>
      <vertAlign val="subscript"/>
      <sz val="11"/>
      <color theme="1"/>
      <name val="Calibri"/>
      <family val="2"/>
      <scheme val="minor"/>
    </font>
    <font>
      <i/>
      <sz val="10"/>
      <color theme="1"/>
      <name val="Calibri"/>
      <family val="2"/>
      <scheme val="minor"/>
    </font>
    <font>
      <sz val="10"/>
      <color theme="1"/>
      <name val="Calibri"/>
      <family val="2"/>
      <scheme val="minor"/>
    </font>
    <font>
      <b/>
      <i/>
      <sz val="10"/>
      <color theme="1"/>
      <name val="Calibri"/>
      <family val="2"/>
      <scheme val="minor"/>
    </font>
    <font>
      <b/>
      <sz val="14"/>
      <color theme="1"/>
      <name val="Calibri"/>
      <family val="2"/>
      <scheme val="minor"/>
    </font>
    <font>
      <b/>
      <sz val="11"/>
      <name val="Calibri"/>
      <family val="2"/>
      <scheme val="minor"/>
    </font>
    <font>
      <sz val="8"/>
      <name val="Calibri"/>
      <family val="2"/>
      <scheme val="minor"/>
    </font>
    <font>
      <b/>
      <sz val="11"/>
      <color theme="0"/>
      <name val="Calibri"/>
      <family val="2"/>
      <scheme val="minor"/>
    </font>
    <font>
      <sz val="9"/>
      <color theme="1"/>
      <name val="Calibri"/>
      <family val="2"/>
      <scheme val="minor"/>
    </font>
    <font>
      <sz val="9"/>
      <color theme="0"/>
      <name val="Calibri"/>
      <family val="2"/>
      <scheme val="minor"/>
    </font>
    <font>
      <vertAlign val="subscript"/>
      <sz val="11"/>
      <color theme="0"/>
      <name val="Calibri"/>
      <family val="2"/>
      <scheme val="minor"/>
    </font>
    <font>
      <vertAlign val="superscript"/>
      <sz val="12"/>
      <color theme="1"/>
      <name val="Calibri"/>
      <family val="2"/>
      <scheme val="minor"/>
    </font>
    <font>
      <b/>
      <vertAlign val="superscript"/>
      <sz val="12"/>
      <color theme="1"/>
      <name val="Calibri"/>
      <family val="2"/>
      <scheme val="minor"/>
    </font>
    <font>
      <vertAlign val="subscript"/>
      <sz val="12"/>
      <color theme="1"/>
      <name val="Calibri"/>
      <family val="2"/>
      <scheme val="minor"/>
    </font>
  </fonts>
  <fills count="10">
    <fill>
      <patternFill patternType="none"/>
    </fill>
    <fill>
      <patternFill patternType="gray125"/>
    </fill>
    <fill>
      <patternFill patternType="solid">
        <fgColor rgb="FFFFFF0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0"/>
        <bgColor indexed="64"/>
      </patternFill>
    </fill>
    <fill>
      <patternFill patternType="solid">
        <fgColor rgb="FF92D050"/>
        <bgColor indexed="64"/>
      </patternFill>
    </fill>
    <fill>
      <patternFill patternType="solid">
        <fgColor theme="0" tint="-0.249977111117893"/>
        <bgColor indexed="64"/>
      </patternFill>
    </fill>
    <fill>
      <patternFill patternType="solid">
        <fgColor rgb="FF002060"/>
        <bgColor indexed="64"/>
      </patternFill>
    </fill>
    <fill>
      <patternFill patternType="solid">
        <fgColor theme="4" tint="0.39997558519241921"/>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s>
  <cellStyleXfs count="5">
    <xf numFmtId="0" fontId="0" fillId="0" borderId="0"/>
    <xf numFmtId="44" fontId="2" fillId="0" borderId="0" applyFont="0" applyFill="0" applyBorder="0" applyAlignment="0" applyProtection="0"/>
    <xf numFmtId="9" fontId="2" fillId="0" borderId="0" applyFont="0" applyFill="0" applyBorder="0" applyAlignment="0" applyProtection="0"/>
    <xf numFmtId="0" fontId="4" fillId="0" borderId="0" applyNumberFormat="0" applyFill="0" applyBorder="0" applyAlignment="0" applyProtection="0"/>
    <xf numFmtId="0" fontId="13" fillId="0" borderId="0"/>
  </cellStyleXfs>
  <cellXfs count="90">
    <xf numFmtId="0" fontId="0" fillId="0" borderId="0" xfId="0"/>
    <xf numFmtId="0" fontId="3" fillId="0" borderId="0" xfId="0" applyFont="1"/>
    <xf numFmtId="0" fontId="5" fillId="0" borderId="0" xfId="0" applyFont="1"/>
    <xf numFmtId="0" fontId="0" fillId="2" borderId="0" xfId="0" applyFill="1"/>
    <xf numFmtId="14" fontId="0" fillId="0" borderId="0" xfId="0" applyNumberFormat="1"/>
    <xf numFmtId="0" fontId="6" fillId="0" borderId="0" xfId="0" applyFont="1"/>
    <xf numFmtId="0" fontId="13" fillId="0" borderId="0" xfId="0" applyFont="1" applyAlignment="1">
      <alignment vertical="center"/>
    </xf>
    <xf numFmtId="0" fontId="14" fillId="0" borderId="0" xfId="0" applyFont="1" applyAlignment="1">
      <alignment horizontal="left" vertical="center"/>
    </xf>
    <xf numFmtId="0" fontId="15" fillId="0" borderId="0" xfId="3" applyFont="1" applyAlignment="1">
      <alignment vertical="center"/>
    </xf>
    <xf numFmtId="0" fontId="16" fillId="0" borderId="0" xfId="0" applyFont="1"/>
    <xf numFmtId="0" fontId="10" fillId="0" borderId="0" xfId="0" applyFont="1"/>
    <xf numFmtId="0" fontId="3" fillId="0" borderId="1" xfId="0" applyFont="1" applyBorder="1" applyAlignment="1">
      <alignment horizontal="center" vertical="center" wrapText="1"/>
    </xf>
    <xf numFmtId="2" fontId="0" fillId="0" borderId="0" xfId="0" applyNumberFormat="1"/>
    <xf numFmtId="0" fontId="14" fillId="2" borderId="0" xfId="0" applyFont="1" applyFill="1" applyAlignment="1">
      <alignment horizontal="left" vertical="center"/>
    </xf>
    <xf numFmtId="0" fontId="0" fillId="0" borderId="0" xfId="0" applyAlignment="1">
      <alignment vertical="center"/>
    </xf>
    <xf numFmtId="0" fontId="5" fillId="6" borderId="2" xfId="0" applyFont="1" applyFill="1" applyBorder="1" applyAlignment="1">
      <alignment vertical="center"/>
    </xf>
    <xf numFmtId="0" fontId="0" fillId="2" borderId="1" xfId="1" applyNumberFormat="1" applyFont="1" applyFill="1" applyBorder="1" applyAlignment="1">
      <alignment vertical="center"/>
    </xf>
    <xf numFmtId="3" fontId="0" fillId="3" borderId="1" xfId="1" applyNumberFormat="1" applyFont="1" applyFill="1" applyBorder="1" applyAlignment="1">
      <alignment vertical="center"/>
    </xf>
    <xf numFmtId="165" fontId="0" fillId="2" borderId="1" xfId="2" applyNumberFormat="1" applyFont="1" applyFill="1" applyBorder="1" applyAlignment="1">
      <alignment vertical="center"/>
    </xf>
    <xf numFmtId="0" fontId="0" fillId="2" borderId="7" xfId="1" applyNumberFormat="1" applyFont="1" applyFill="1" applyBorder="1" applyAlignment="1">
      <alignment vertical="center"/>
    </xf>
    <xf numFmtId="165" fontId="0" fillId="2" borderId="3" xfId="2" applyNumberFormat="1" applyFont="1" applyFill="1" applyBorder="1" applyAlignment="1">
      <alignment vertical="center"/>
    </xf>
    <xf numFmtId="164" fontId="0" fillId="3" borderId="1" xfId="1" applyNumberFormat="1" applyFont="1" applyFill="1" applyBorder="1" applyAlignment="1">
      <alignment vertical="center"/>
    </xf>
    <xf numFmtId="9" fontId="0" fillId="2" borderId="1" xfId="2" applyFont="1" applyFill="1" applyBorder="1" applyAlignment="1">
      <alignment vertical="center"/>
    </xf>
    <xf numFmtId="9" fontId="0" fillId="3" borderId="1" xfId="2" applyFont="1" applyFill="1" applyBorder="1" applyAlignment="1">
      <alignment vertical="center"/>
    </xf>
    <xf numFmtId="10" fontId="0" fillId="3" borderId="1" xfId="2" applyNumberFormat="1" applyFont="1" applyFill="1" applyBorder="1" applyAlignment="1">
      <alignment vertical="center"/>
    </xf>
    <xf numFmtId="44" fontId="0" fillId="3" borderId="1" xfId="1" applyFont="1" applyFill="1" applyBorder="1" applyAlignment="1">
      <alignment vertical="center"/>
    </xf>
    <xf numFmtId="165" fontId="0" fillId="3" borderId="1" xfId="2" applyNumberFormat="1" applyFont="1" applyFill="1" applyBorder="1" applyAlignment="1">
      <alignment vertical="center"/>
    </xf>
    <xf numFmtId="3" fontId="0" fillId="3" borderId="7" xfId="1" applyNumberFormat="1" applyFont="1" applyFill="1" applyBorder="1" applyAlignment="1">
      <alignment vertical="center"/>
    </xf>
    <xf numFmtId="44" fontId="0" fillId="3" borderId="3" xfId="0" applyNumberFormat="1" applyFill="1" applyBorder="1" applyAlignment="1">
      <alignment vertical="center"/>
    </xf>
    <xf numFmtId="0" fontId="0" fillId="3" borderId="3" xfId="1" applyNumberFormat="1" applyFont="1" applyFill="1" applyBorder="1" applyAlignment="1">
      <alignment vertical="center"/>
    </xf>
    <xf numFmtId="0" fontId="0" fillId="3" borderId="1" xfId="1" applyNumberFormat="1" applyFont="1" applyFill="1" applyBorder="1" applyAlignment="1">
      <alignment vertical="center"/>
    </xf>
    <xf numFmtId="164" fontId="18" fillId="0" borderId="3" xfId="1" applyNumberFormat="1" applyFont="1" applyBorder="1" applyAlignment="1">
      <alignment vertical="center"/>
    </xf>
    <xf numFmtId="164" fontId="20" fillId="0" borderId="3" xfId="1" applyNumberFormat="1" applyFont="1" applyBorder="1" applyAlignment="1">
      <alignment vertical="center"/>
    </xf>
    <xf numFmtId="0" fontId="0" fillId="4" borderId="0" xfId="0" applyFill="1" applyAlignment="1">
      <alignment vertical="center"/>
    </xf>
    <xf numFmtId="0" fontId="0" fillId="5" borderId="0" xfId="0" applyFill="1" applyAlignment="1">
      <alignment vertical="center"/>
    </xf>
    <xf numFmtId="0" fontId="25" fillId="5" borderId="0" xfId="0" applyFont="1" applyFill="1" applyAlignment="1">
      <alignment horizontal="right" vertical="center" wrapText="1"/>
    </xf>
    <xf numFmtId="14" fontId="25" fillId="5" borderId="0" xfId="0" applyNumberFormat="1" applyFont="1" applyFill="1" applyAlignment="1">
      <alignment horizontal="right" vertical="center" wrapText="1"/>
    </xf>
    <xf numFmtId="0" fontId="0" fillId="5" borderId="0" xfId="0" applyFill="1" applyAlignment="1">
      <alignment horizontal="right" vertical="center"/>
    </xf>
    <xf numFmtId="0" fontId="16" fillId="5" borderId="0" xfId="0" applyFont="1" applyFill="1" applyAlignment="1">
      <alignment vertical="center"/>
    </xf>
    <xf numFmtId="0" fontId="25" fillId="5" borderId="0" xfId="1" applyNumberFormat="1" applyFont="1" applyFill="1" applyAlignment="1">
      <alignment horizontal="right" vertical="center" wrapText="1"/>
    </xf>
    <xf numFmtId="0" fontId="25" fillId="5" borderId="0" xfId="0" applyFont="1" applyFill="1" applyAlignment="1">
      <alignment horizontal="center" vertical="center" wrapText="1"/>
    </xf>
    <xf numFmtId="0" fontId="3" fillId="5" borderId="1" xfId="0" applyFont="1" applyFill="1" applyBorder="1" applyAlignment="1">
      <alignment horizontal="center" vertical="center" wrapText="1"/>
    </xf>
    <xf numFmtId="0" fontId="21" fillId="5" borderId="0" xfId="0" applyFont="1" applyFill="1" applyAlignment="1">
      <alignment vertical="center"/>
    </xf>
    <xf numFmtId="0" fontId="3" fillId="5" borderId="3" xfId="0" applyFont="1" applyFill="1" applyBorder="1" applyAlignment="1">
      <alignment horizontal="center" vertical="center" wrapText="1"/>
    </xf>
    <xf numFmtId="0" fontId="0" fillId="7" borderId="0" xfId="0" applyFill="1" applyAlignment="1">
      <alignment vertical="center"/>
    </xf>
    <xf numFmtId="164" fontId="0" fillId="7" borderId="0" xfId="1" applyNumberFormat="1" applyFont="1" applyFill="1" applyAlignment="1">
      <alignment vertical="center"/>
    </xf>
    <xf numFmtId="0" fontId="3" fillId="5" borderId="0" xfId="0" applyFont="1" applyFill="1" applyAlignment="1">
      <alignment vertical="center"/>
    </xf>
    <xf numFmtId="42" fontId="3" fillId="5" borderId="0" xfId="1" applyNumberFormat="1" applyFont="1" applyFill="1" applyBorder="1" applyAlignment="1">
      <alignment vertical="center"/>
    </xf>
    <xf numFmtId="0" fontId="19" fillId="5" borderId="0" xfId="0" applyFont="1" applyFill="1" applyAlignment="1">
      <alignment vertical="center"/>
    </xf>
    <xf numFmtId="0" fontId="6" fillId="5" borderId="0" xfId="0" applyFont="1" applyFill="1" applyAlignment="1">
      <alignment horizontal="right" vertical="center"/>
    </xf>
    <xf numFmtId="0" fontId="0" fillId="5" borderId="0" xfId="0" applyFill="1" applyAlignment="1">
      <alignment horizontal="center" vertical="center"/>
    </xf>
    <xf numFmtId="164" fontId="0" fillId="4" borderId="1" xfId="1" applyNumberFormat="1" applyFont="1" applyFill="1" applyBorder="1" applyAlignment="1">
      <alignment vertical="center"/>
    </xf>
    <xf numFmtId="164" fontId="0" fillId="0" borderId="1" xfId="1" applyNumberFormat="1" applyFont="1" applyBorder="1" applyAlignment="1">
      <alignment vertical="center"/>
    </xf>
    <xf numFmtId="0" fontId="24" fillId="8" borderId="0" xfId="0" applyFont="1" applyFill="1" applyAlignment="1">
      <alignment vertical="center"/>
    </xf>
    <xf numFmtId="0" fontId="26" fillId="8" borderId="0" xfId="0" applyFont="1" applyFill="1" applyAlignment="1">
      <alignment horizontal="center" vertical="center" wrapText="1"/>
    </xf>
    <xf numFmtId="0" fontId="11" fillId="8" borderId="0" xfId="0" applyFont="1" applyFill="1" applyAlignment="1">
      <alignment vertical="center"/>
    </xf>
    <xf numFmtId="0" fontId="26" fillId="8" borderId="0" xfId="0" applyFont="1" applyFill="1" applyAlignment="1">
      <alignment horizontal="right" vertical="center" wrapText="1"/>
    </xf>
    <xf numFmtId="0" fontId="5" fillId="6" borderId="9" xfId="0" applyFont="1" applyFill="1" applyBorder="1" applyAlignment="1">
      <alignment horizontal="right" vertical="center"/>
    </xf>
    <xf numFmtId="44" fontId="5" fillId="6" borderId="10" xfId="0" applyNumberFormat="1" applyFont="1" applyFill="1" applyBorder="1" applyAlignment="1">
      <alignment horizontal="center" vertical="center"/>
    </xf>
    <xf numFmtId="44" fontId="5" fillId="6" borderId="11" xfId="0" applyNumberFormat="1" applyFont="1" applyFill="1" applyBorder="1" applyAlignment="1">
      <alignment horizontal="center" vertical="center"/>
    </xf>
    <xf numFmtId="44" fontId="24" fillId="9" borderId="8" xfId="1" applyFont="1" applyFill="1" applyBorder="1" applyAlignment="1">
      <alignment vertical="center"/>
    </xf>
    <xf numFmtId="0" fontId="24" fillId="9" borderId="2" xfId="0" applyFont="1" applyFill="1" applyBorder="1" applyAlignment="1">
      <alignment vertical="center"/>
    </xf>
    <xf numFmtId="44" fontId="24" fillId="9" borderId="10" xfId="1" applyFont="1" applyFill="1" applyBorder="1" applyAlignment="1">
      <alignment vertical="center"/>
    </xf>
    <xf numFmtId="44" fontId="24" fillId="9" borderId="11" xfId="1" applyFont="1" applyFill="1" applyBorder="1" applyAlignment="1">
      <alignment vertical="center"/>
    </xf>
    <xf numFmtId="44" fontId="24" fillId="9" borderId="13" xfId="1" applyFont="1" applyFill="1" applyBorder="1" applyAlignment="1">
      <alignment vertical="center"/>
    </xf>
    <xf numFmtId="0" fontId="26" fillId="9" borderId="9" xfId="0" applyFont="1" applyFill="1" applyBorder="1" applyAlignment="1">
      <alignment horizontal="right" vertical="center" wrapText="1"/>
    </xf>
    <xf numFmtId="44" fontId="0" fillId="2" borderId="1" xfId="1" applyFont="1" applyFill="1" applyBorder="1" applyAlignment="1">
      <alignment vertical="center"/>
    </xf>
    <xf numFmtId="44" fontId="0" fillId="2" borderId="12" xfId="1" applyFont="1" applyFill="1" applyBorder="1" applyAlignment="1">
      <alignment vertical="center"/>
    </xf>
    <xf numFmtId="0" fontId="0" fillId="6" borderId="11" xfId="0" applyFill="1" applyBorder="1" applyAlignment="1">
      <alignment vertical="center"/>
    </xf>
    <xf numFmtId="44" fontId="16" fillId="3" borderId="3" xfId="1" applyFont="1" applyFill="1" applyBorder="1" applyAlignment="1">
      <alignment vertical="center"/>
    </xf>
    <xf numFmtId="0" fontId="22" fillId="5" borderId="0" xfId="0" applyFont="1" applyFill="1" applyAlignment="1">
      <alignment vertical="center"/>
    </xf>
    <xf numFmtId="164" fontId="22" fillId="3" borderId="1" xfId="1" applyNumberFormat="1" applyFont="1" applyFill="1" applyBorder="1" applyAlignment="1">
      <alignment vertical="center"/>
    </xf>
    <xf numFmtId="164" fontId="0" fillId="2" borderId="3" xfId="1" applyNumberFormat="1" applyFont="1" applyFill="1" applyBorder="1" applyAlignment="1">
      <alignment vertical="center"/>
    </xf>
    <xf numFmtId="0" fontId="0" fillId="2" borderId="1" xfId="2" applyNumberFormat="1" applyFont="1" applyFill="1" applyBorder="1" applyAlignment="1">
      <alignment vertical="center"/>
    </xf>
    <xf numFmtId="0" fontId="0" fillId="5" borderId="0" xfId="0" applyFill="1" applyAlignment="1">
      <alignment vertical="center" wrapText="1"/>
    </xf>
    <xf numFmtId="0" fontId="11" fillId="5" borderId="0" xfId="0" applyFont="1" applyFill="1" applyAlignment="1">
      <alignment vertical="center"/>
    </xf>
    <xf numFmtId="14" fontId="0" fillId="5" borderId="0" xfId="0" applyNumberFormat="1" applyFill="1" applyAlignment="1">
      <alignment vertical="center"/>
    </xf>
    <xf numFmtId="44" fontId="0" fillId="5" borderId="0" xfId="0" applyNumberFormat="1" applyFill="1" applyAlignment="1">
      <alignment vertical="center"/>
    </xf>
    <xf numFmtId="0" fontId="0" fillId="5" borderId="0" xfId="0" quotePrefix="1" applyFill="1" applyAlignment="1">
      <alignment vertical="center"/>
    </xf>
    <xf numFmtId="0" fontId="6" fillId="5" borderId="0" xfId="0" applyFont="1" applyFill="1" applyAlignment="1">
      <alignment vertical="center"/>
    </xf>
    <xf numFmtId="164" fontId="0" fillId="5" borderId="0" xfId="1" applyNumberFormat="1" applyFont="1" applyFill="1" applyAlignment="1">
      <alignment vertical="center"/>
    </xf>
    <xf numFmtId="0" fontId="11" fillId="0" borderId="0" xfId="0" applyFont="1" applyAlignment="1">
      <alignment vertical="center"/>
    </xf>
    <xf numFmtId="0" fontId="19" fillId="0" borderId="0" xfId="0" applyFont="1" applyAlignment="1">
      <alignment vertical="center"/>
    </xf>
    <xf numFmtId="0" fontId="0" fillId="0" borderId="0" xfId="0" applyAlignment="1">
      <alignment vertical="center" wrapText="1"/>
    </xf>
    <xf numFmtId="0" fontId="5" fillId="0" borderId="4" xfId="0" applyFont="1" applyBorder="1" applyAlignment="1">
      <alignment horizontal="center" vertical="center"/>
    </xf>
    <xf numFmtId="0" fontId="5" fillId="0" borderId="5" xfId="0" applyFont="1" applyBorder="1" applyAlignment="1">
      <alignment horizontal="center" vertical="center"/>
    </xf>
    <xf numFmtId="0" fontId="5" fillId="0" borderId="6" xfId="0" applyFont="1" applyBorder="1" applyAlignment="1">
      <alignment horizontal="center" vertical="center"/>
    </xf>
    <xf numFmtId="0" fontId="5" fillId="0" borderId="0" xfId="0" applyFont="1" applyAlignment="1">
      <alignment vertical="center"/>
    </xf>
    <xf numFmtId="0" fontId="1" fillId="0" borderId="0" xfId="0" applyFont="1" applyAlignment="1">
      <alignment vertical="center"/>
    </xf>
    <xf numFmtId="0" fontId="1" fillId="0" borderId="0" xfId="0" applyFont="1" applyAlignment="1">
      <alignment horizontal="left" vertical="center" indent="6"/>
    </xf>
  </cellXfs>
  <cellStyles count="5">
    <cellStyle name="Currency" xfId="1" builtinId="4"/>
    <cellStyle name="Hyperlink" xfId="3" builtinId="8"/>
    <cellStyle name="Normal" xfId="0" builtinId="0"/>
    <cellStyle name="Normal 2" xfId="4" xr:uid="{4CA3BDB5-785F-49EC-87B8-42CA66713794}"/>
    <cellStyle name="Per 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 Id="rId14" Type="http://schemas.microsoft.com/office/2006/relationships/vbaProject" Target="vbaProject.bin"/></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a:t>Construction</a:t>
            </a:r>
            <a:r>
              <a:rPr lang="en-GB" baseline="0"/>
              <a:t> Finance Factor</a:t>
            </a:r>
            <a:endParaRPr lang="en-GB"/>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GB"/>
        </a:p>
      </c:txPr>
    </c:title>
    <c:autoTitleDeleted val="0"/>
    <c:plotArea>
      <c:layout/>
      <c:scatterChart>
        <c:scatterStyle val="lineMarker"/>
        <c:varyColors val="0"/>
        <c:ser>
          <c:idx val="0"/>
          <c:order val="0"/>
          <c:spPr>
            <a:ln w="19050" cap="rnd">
              <a:solidFill>
                <a:schemeClr val="accent1"/>
              </a:solidFill>
              <a:round/>
            </a:ln>
            <a:effectLst/>
          </c:spPr>
          <c:marker>
            <c:symbol val="circle"/>
            <c:size val="5"/>
            <c:spPr>
              <a:solidFill>
                <a:schemeClr val="accent1"/>
              </a:solidFill>
              <a:ln w="9525">
                <a:solidFill>
                  <a:schemeClr val="accent1"/>
                </a:solidFill>
              </a:ln>
              <a:effectLst/>
            </c:spPr>
          </c:marker>
          <c:yVal>
            <c:numRef>
              <c:f>ConFinFactor!$B$2:$B$16</c:f>
              <c:numCache>
                <c:formatCode>0.00</c:formatCode>
                <c:ptCount val="15"/>
                <c:pt idx="0">
                  <c:v>1.03</c:v>
                </c:pt>
                <c:pt idx="1">
                  <c:v>1.05</c:v>
                </c:pt>
                <c:pt idx="2">
                  <c:v>1.08</c:v>
                </c:pt>
                <c:pt idx="3">
                  <c:v>1.1000000000000001</c:v>
                </c:pt>
                <c:pt idx="4">
                  <c:v>1.1499999999999999</c:v>
                </c:pt>
                <c:pt idx="5">
                  <c:v>1.18</c:v>
                </c:pt>
                <c:pt idx="6">
                  <c:v>1.2</c:v>
                </c:pt>
                <c:pt idx="7">
                  <c:v>1.25</c:v>
                </c:pt>
                <c:pt idx="8">
                  <c:v>1.3</c:v>
                </c:pt>
                <c:pt idx="9">
                  <c:v>1.35</c:v>
                </c:pt>
                <c:pt idx="10">
                  <c:v>1.36</c:v>
                </c:pt>
                <c:pt idx="11">
                  <c:v>1.41</c:v>
                </c:pt>
                <c:pt idx="12">
                  <c:v>1.42</c:v>
                </c:pt>
                <c:pt idx="13">
                  <c:v>1.44</c:v>
                </c:pt>
                <c:pt idx="14">
                  <c:v>1.45</c:v>
                </c:pt>
              </c:numCache>
            </c:numRef>
          </c:yVal>
          <c:smooth val="0"/>
          <c:extLst>
            <c:ext xmlns:c16="http://schemas.microsoft.com/office/drawing/2014/chart" uri="{C3380CC4-5D6E-409C-BE32-E72D297353CC}">
              <c16:uniqueId val="{00000000-060A-49B4-AA41-9A1DBA7991C7}"/>
            </c:ext>
          </c:extLst>
        </c:ser>
        <c:dLbls>
          <c:showLegendKey val="0"/>
          <c:showVal val="0"/>
          <c:showCatName val="0"/>
          <c:showSerName val="0"/>
          <c:showPercent val="0"/>
          <c:showBubbleSize val="0"/>
        </c:dLbls>
        <c:axId val="1947669007"/>
        <c:axId val="1947656527"/>
      </c:scatterChart>
      <c:valAx>
        <c:axId val="1947669007"/>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Year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947656527"/>
        <c:crosses val="autoZero"/>
        <c:crossBetween val="midCat"/>
      </c:valAx>
      <c:valAx>
        <c:axId val="1947656527"/>
        <c:scaling>
          <c:orientation val="minMax"/>
          <c:min val="1"/>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GB"/>
                  <a:t>ConFinFactor</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947669007"/>
        <c:crosses val="autoZero"/>
        <c:crossBetween val="midCat"/>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_rels/drawing3.xml.rels><?xml version="1.0" encoding="UTF-8" standalone="yes"?>
<Relationships xmlns="http://schemas.openxmlformats.org/package/2006/relationships"><Relationship Id="rId1" Type="http://schemas.openxmlformats.org/officeDocument/2006/relationships/chart" Target="../charts/chart1.xml"/></Relationships>
</file>

<file path=xl/drawings/_rels/drawing4.xml.rels><?xml version="1.0" encoding="UTF-8" standalone="yes"?>
<Relationships xmlns="http://schemas.openxmlformats.org/package/2006/relationships"><Relationship Id="rId8" Type="http://schemas.openxmlformats.org/officeDocument/2006/relationships/image" Target="../media/image10.png"/><Relationship Id="rId3" Type="http://schemas.openxmlformats.org/officeDocument/2006/relationships/image" Target="../media/image5.png"/><Relationship Id="rId7" Type="http://schemas.openxmlformats.org/officeDocument/2006/relationships/image" Target="../media/image9.png"/><Relationship Id="rId2" Type="http://schemas.openxmlformats.org/officeDocument/2006/relationships/image" Target="../media/image4.png"/><Relationship Id="rId1" Type="http://schemas.openxmlformats.org/officeDocument/2006/relationships/image" Target="../media/image3.png"/><Relationship Id="rId6" Type="http://schemas.openxmlformats.org/officeDocument/2006/relationships/image" Target="../media/image8.png"/><Relationship Id="rId5" Type="http://schemas.openxmlformats.org/officeDocument/2006/relationships/image" Target="../media/image7.png"/><Relationship Id="rId4" Type="http://schemas.openxmlformats.org/officeDocument/2006/relationships/image" Target="../media/image6.png"/></Relationships>
</file>

<file path=xl/drawings/_rels/drawing5.xml.rels><?xml version="1.0" encoding="UTF-8" standalone="yes"?>
<Relationships xmlns="http://schemas.openxmlformats.org/package/2006/relationships"><Relationship Id="rId1" Type="http://schemas.openxmlformats.org/officeDocument/2006/relationships/image" Target="../media/image11.png"/></Relationships>
</file>

<file path=xl/drawings/_rels/drawing6.xml.rels><?xml version="1.0" encoding="UTF-8" standalone="yes"?>
<Relationships xmlns="http://schemas.openxmlformats.org/package/2006/relationships"><Relationship Id="rId3" Type="http://schemas.openxmlformats.org/officeDocument/2006/relationships/image" Target="../media/image14.png"/><Relationship Id="rId2" Type="http://schemas.openxmlformats.org/officeDocument/2006/relationships/image" Target="../media/image13.png"/><Relationship Id="rId1" Type="http://schemas.openxmlformats.org/officeDocument/2006/relationships/image" Target="../media/image12.png"/></Relationships>
</file>

<file path=xl/drawings/drawing1.xml><?xml version="1.0" encoding="utf-8"?>
<xdr:wsDr xmlns:xdr="http://schemas.openxmlformats.org/drawingml/2006/spreadsheetDrawing" xmlns:a="http://schemas.openxmlformats.org/drawingml/2006/main">
  <xdr:twoCellAnchor>
    <xdr:from>
      <xdr:col>0</xdr:col>
      <xdr:colOff>0</xdr:colOff>
      <xdr:row>8</xdr:row>
      <xdr:rowOff>0</xdr:rowOff>
    </xdr:from>
    <xdr:to>
      <xdr:col>1</xdr:col>
      <xdr:colOff>203200</xdr:colOff>
      <xdr:row>10</xdr:row>
      <xdr:rowOff>101600</xdr:rowOff>
    </xdr:to>
    <xdr:pic>
      <xdr:nvPicPr>
        <xdr:cNvPr id="2" name="Picture 1">
          <a:extLst>
            <a:ext uri="{FF2B5EF4-FFF2-40B4-BE49-F238E27FC236}">
              <a16:creationId xmlns:a16="http://schemas.microsoft.com/office/drawing/2014/main" id="{72D4C64C-67ED-F521-FDA1-B6F948384CCD}"/>
            </a:ext>
          </a:extLst>
        </xdr:cNvPr>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0" y="1701800"/>
          <a:ext cx="1028700" cy="4953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17</xdr:row>
      <xdr:rowOff>0</xdr:rowOff>
    </xdr:from>
    <xdr:to>
      <xdr:col>1</xdr:col>
      <xdr:colOff>279400</xdr:colOff>
      <xdr:row>19</xdr:row>
      <xdr:rowOff>0</xdr:rowOff>
    </xdr:to>
    <xdr:pic>
      <xdr:nvPicPr>
        <xdr:cNvPr id="3" name="Picture 2">
          <a:extLst>
            <a:ext uri="{FF2B5EF4-FFF2-40B4-BE49-F238E27FC236}">
              <a16:creationId xmlns:a16="http://schemas.microsoft.com/office/drawing/2014/main" id="{0796A5EF-32E4-E645-1605-8638A654851A}"/>
            </a:ext>
          </a:extLst>
        </xdr:cNvPr>
        <xdr:cNvPicPr>
          <a:picLocks noChangeAspect="1" noChangeArrowheads="1"/>
        </xdr:cNvPicPr>
      </xdr:nvPicPr>
      <xdr:blipFill>
        <a:blip xmlns:r="http://schemas.openxmlformats.org/officeDocument/2006/relationships" r:embed="rId2">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0" y="3657600"/>
          <a:ext cx="1104900" cy="393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oneCellAnchor>
    <xdr:from>
      <xdr:col>8</xdr:col>
      <xdr:colOff>59636</xdr:colOff>
      <xdr:row>2</xdr:row>
      <xdr:rowOff>92766</xdr:rowOff>
    </xdr:from>
    <xdr:ext cx="1152938" cy="248851"/>
    <xdr:sp macro="[0]!Sheet2.LCOS_GoalSeek" textlink="">
      <xdr:nvSpPr>
        <xdr:cNvPr id="9" name="Arrow: Pentagon 8">
          <a:extLst>
            <a:ext uri="{FF2B5EF4-FFF2-40B4-BE49-F238E27FC236}">
              <a16:creationId xmlns:a16="http://schemas.microsoft.com/office/drawing/2014/main" id="{ADE59F6B-32FE-0F15-3436-2E35B3E2610A}"/>
            </a:ext>
          </a:extLst>
        </xdr:cNvPr>
        <xdr:cNvSpPr/>
      </xdr:nvSpPr>
      <xdr:spPr>
        <a:xfrm>
          <a:off x="10674627" y="662609"/>
          <a:ext cx="1152938" cy="248851"/>
        </a:xfrm>
        <a:prstGeom prst="homePlate">
          <a:avLst/>
        </a:prstGeom>
        <a:ln w="12700">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spAutoFit/>
        </a:bodyPr>
        <a:lstStyle/>
        <a:p>
          <a:pPr algn="ctr"/>
          <a:r>
            <a:rPr lang="en-GB" sz="1000"/>
            <a:t>GoalSeek</a:t>
          </a:r>
          <a:r>
            <a:rPr lang="en-GB" sz="1000" baseline="0"/>
            <a:t> (PPA)</a:t>
          </a:r>
          <a:endParaRPr lang="en-GB" sz="1000"/>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4</xdr:col>
      <xdr:colOff>381000</xdr:colOff>
      <xdr:row>1</xdr:row>
      <xdr:rowOff>102870</xdr:rowOff>
    </xdr:from>
    <xdr:to>
      <xdr:col>12</xdr:col>
      <xdr:colOff>76200</xdr:colOff>
      <xdr:row>16</xdr:row>
      <xdr:rowOff>102870</xdr:rowOff>
    </xdr:to>
    <xdr:graphicFrame macro="">
      <xdr:nvGraphicFramePr>
        <xdr:cNvPr id="2" name="Chart 1">
          <a:extLst>
            <a:ext uri="{FF2B5EF4-FFF2-40B4-BE49-F238E27FC236}">
              <a16:creationId xmlns:a16="http://schemas.microsoft.com/office/drawing/2014/main" id="{D1D466B4-4E7E-1C08-7153-85AF3DCD488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editAs="oneCell">
    <xdr:from>
      <xdr:col>2</xdr:col>
      <xdr:colOff>11723</xdr:colOff>
      <xdr:row>15</xdr:row>
      <xdr:rowOff>76201</xdr:rowOff>
    </xdr:from>
    <xdr:to>
      <xdr:col>8</xdr:col>
      <xdr:colOff>451338</xdr:colOff>
      <xdr:row>17</xdr:row>
      <xdr:rowOff>126070</xdr:rowOff>
    </xdr:to>
    <xdr:pic>
      <xdr:nvPicPr>
        <xdr:cNvPr id="2" name="Picture 1">
          <a:extLst>
            <a:ext uri="{FF2B5EF4-FFF2-40B4-BE49-F238E27FC236}">
              <a16:creationId xmlns:a16="http://schemas.microsoft.com/office/drawing/2014/main" id="{55DC4B04-516C-CDA3-D49D-5077420C8C12}"/>
            </a:ext>
          </a:extLst>
        </xdr:cNvPr>
        <xdr:cNvPicPr>
          <a:picLocks noChangeAspect="1"/>
        </xdr:cNvPicPr>
      </xdr:nvPicPr>
      <xdr:blipFill>
        <a:blip xmlns:r="http://schemas.openxmlformats.org/officeDocument/2006/relationships" r:embed="rId1"/>
        <a:stretch>
          <a:fillRect/>
        </a:stretch>
      </xdr:blipFill>
      <xdr:spPr>
        <a:xfrm>
          <a:off x="621323" y="2256693"/>
          <a:ext cx="4097215" cy="413284"/>
        </a:xfrm>
        <a:prstGeom prst="rect">
          <a:avLst/>
        </a:prstGeom>
        <a:ln>
          <a:solidFill>
            <a:sysClr val="windowText" lastClr="000000"/>
          </a:solidFill>
        </a:ln>
      </xdr:spPr>
    </xdr:pic>
    <xdr:clientData/>
  </xdr:twoCellAnchor>
  <xdr:twoCellAnchor editAs="oneCell">
    <xdr:from>
      <xdr:col>1</xdr:col>
      <xdr:colOff>41031</xdr:colOff>
      <xdr:row>1</xdr:row>
      <xdr:rowOff>87924</xdr:rowOff>
    </xdr:from>
    <xdr:to>
      <xdr:col>5</xdr:col>
      <xdr:colOff>159522</xdr:colOff>
      <xdr:row>3</xdr:row>
      <xdr:rowOff>138440</xdr:rowOff>
    </xdr:to>
    <xdr:pic>
      <xdr:nvPicPr>
        <xdr:cNvPr id="3" name="Picture 2">
          <a:extLst>
            <a:ext uri="{FF2B5EF4-FFF2-40B4-BE49-F238E27FC236}">
              <a16:creationId xmlns:a16="http://schemas.microsoft.com/office/drawing/2014/main" id="{26DC5E90-9CF7-24C1-DC36-C3D62049FAF5}"/>
            </a:ext>
          </a:extLst>
        </xdr:cNvPr>
        <xdr:cNvPicPr>
          <a:picLocks noChangeAspect="1"/>
        </xdr:cNvPicPr>
      </xdr:nvPicPr>
      <xdr:blipFill>
        <a:blip xmlns:r="http://schemas.openxmlformats.org/officeDocument/2006/relationships" r:embed="rId2"/>
        <a:stretch>
          <a:fillRect/>
        </a:stretch>
      </xdr:blipFill>
      <xdr:spPr>
        <a:xfrm>
          <a:off x="650631" y="269632"/>
          <a:ext cx="2556891" cy="431516"/>
        </a:xfrm>
        <a:prstGeom prst="rect">
          <a:avLst/>
        </a:prstGeom>
        <a:ln>
          <a:solidFill>
            <a:sysClr val="windowText" lastClr="000000"/>
          </a:solidFill>
        </a:ln>
      </xdr:spPr>
    </xdr:pic>
    <xdr:clientData/>
  </xdr:twoCellAnchor>
  <xdr:twoCellAnchor editAs="oneCell">
    <xdr:from>
      <xdr:col>6</xdr:col>
      <xdr:colOff>52756</xdr:colOff>
      <xdr:row>23</xdr:row>
      <xdr:rowOff>41032</xdr:rowOff>
    </xdr:from>
    <xdr:to>
      <xdr:col>12</xdr:col>
      <xdr:colOff>27176</xdr:colOff>
      <xdr:row>26</xdr:row>
      <xdr:rowOff>128955</xdr:rowOff>
    </xdr:to>
    <xdr:pic>
      <xdr:nvPicPr>
        <xdr:cNvPr id="4" name="Picture 3">
          <a:extLst>
            <a:ext uri="{FF2B5EF4-FFF2-40B4-BE49-F238E27FC236}">
              <a16:creationId xmlns:a16="http://schemas.microsoft.com/office/drawing/2014/main" id="{753E5D18-A180-AC81-C8C2-315AE36562A8}"/>
            </a:ext>
          </a:extLst>
        </xdr:cNvPr>
        <xdr:cNvPicPr>
          <a:picLocks noChangeAspect="1"/>
        </xdr:cNvPicPr>
      </xdr:nvPicPr>
      <xdr:blipFill>
        <a:blip xmlns:r="http://schemas.openxmlformats.org/officeDocument/2006/relationships" r:embed="rId3"/>
        <a:stretch>
          <a:fillRect/>
        </a:stretch>
      </xdr:blipFill>
      <xdr:spPr>
        <a:xfrm>
          <a:off x="3710356" y="4308232"/>
          <a:ext cx="3632020" cy="633046"/>
        </a:xfrm>
        <a:prstGeom prst="rect">
          <a:avLst/>
        </a:prstGeom>
        <a:ln>
          <a:solidFill>
            <a:sysClr val="windowText" lastClr="000000"/>
          </a:solidFill>
        </a:ln>
      </xdr:spPr>
    </xdr:pic>
    <xdr:clientData/>
  </xdr:twoCellAnchor>
  <xdr:twoCellAnchor editAs="oneCell">
    <xdr:from>
      <xdr:col>12</xdr:col>
      <xdr:colOff>64476</xdr:colOff>
      <xdr:row>3</xdr:row>
      <xdr:rowOff>117231</xdr:rowOff>
    </xdr:from>
    <xdr:to>
      <xdr:col>15</xdr:col>
      <xdr:colOff>545122</xdr:colOff>
      <xdr:row>5</xdr:row>
      <xdr:rowOff>102534</xdr:rowOff>
    </xdr:to>
    <xdr:pic>
      <xdr:nvPicPr>
        <xdr:cNvPr id="5" name="Picture 4">
          <a:extLst>
            <a:ext uri="{FF2B5EF4-FFF2-40B4-BE49-F238E27FC236}">
              <a16:creationId xmlns:a16="http://schemas.microsoft.com/office/drawing/2014/main" id="{EDF148EE-F4FC-96B7-C612-9C235C167603}"/>
            </a:ext>
          </a:extLst>
        </xdr:cNvPr>
        <xdr:cNvPicPr>
          <a:picLocks noChangeAspect="1"/>
        </xdr:cNvPicPr>
      </xdr:nvPicPr>
      <xdr:blipFill>
        <a:blip xmlns:r="http://schemas.openxmlformats.org/officeDocument/2006/relationships" r:embed="rId4"/>
        <a:stretch>
          <a:fillRect/>
        </a:stretch>
      </xdr:blipFill>
      <xdr:spPr>
        <a:xfrm>
          <a:off x="7379676" y="697523"/>
          <a:ext cx="2309446" cy="348719"/>
        </a:xfrm>
        <a:prstGeom prst="rect">
          <a:avLst/>
        </a:prstGeom>
        <a:ln>
          <a:solidFill>
            <a:sysClr val="windowText" lastClr="000000"/>
          </a:solidFill>
        </a:ln>
      </xdr:spPr>
    </xdr:pic>
    <xdr:clientData/>
  </xdr:twoCellAnchor>
  <xdr:twoCellAnchor editAs="oneCell">
    <xdr:from>
      <xdr:col>19</xdr:col>
      <xdr:colOff>35169</xdr:colOff>
      <xdr:row>6</xdr:row>
      <xdr:rowOff>23446</xdr:rowOff>
    </xdr:from>
    <xdr:to>
      <xdr:col>21</xdr:col>
      <xdr:colOff>149974</xdr:colOff>
      <xdr:row>8</xdr:row>
      <xdr:rowOff>128953</xdr:rowOff>
    </xdr:to>
    <xdr:pic>
      <xdr:nvPicPr>
        <xdr:cNvPr id="6" name="Picture 5">
          <a:extLst>
            <a:ext uri="{FF2B5EF4-FFF2-40B4-BE49-F238E27FC236}">
              <a16:creationId xmlns:a16="http://schemas.microsoft.com/office/drawing/2014/main" id="{A90E322F-4355-620A-0A80-9CD134364FCD}"/>
            </a:ext>
          </a:extLst>
        </xdr:cNvPr>
        <xdr:cNvPicPr>
          <a:picLocks noChangeAspect="1"/>
        </xdr:cNvPicPr>
      </xdr:nvPicPr>
      <xdr:blipFill>
        <a:blip xmlns:r="http://schemas.openxmlformats.org/officeDocument/2006/relationships" r:embed="rId5"/>
        <a:stretch>
          <a:fillRect/>
        </a:stretch>
      </xdr:blipFill>
      <xdr:spPr>
        <a:xfrm>
          <a:off x="644769" y="8382000"/>
          <a:ext cx="1334005" cy="468923"/>
        </a:xfrm>
        <a:prstGeom prst="rect">
          <a:avLst/>
        </a:prstGeom>
        <a:ln>
          <a:solidFill>
            <a:sysClr val="windowText" lastClr="000000"/>
          </a:solidFill>
        </a:ln>
      </xdr:spPr>
    </xdr:pic>
    <xdr:clientData/>
  </xdr:twoCellAnchor>
  <xdr:twoCellAnchor editAs="oneCell">
    <xdr:from>
      <xdr:col>15</xdr:col>
      <xdr:colOff>52755</xdr:colOff>
      <xdr:row>14</xdr:row>
      <xdr:rowOff>29308</xdr:rowOff>
    </xdr:from>
    <xdr:to>
      <xdr:col>20</xdr:col>
      <xdr:colOff>228601</xdr:colOff>
      <xdr:row>15</xdr:row>
      <xdr:rowOff>93844</xdr:rowOff>
    </xdr:to>
    <xdr:pic>
      <xdr:nvPicPr>
        <xdr:cNvPr id="7" name="Picture 6">
          <a:extLst>
            <a:ext uri="{FF2B5EF4-FFF2-40B4-BE49-F238E27FC236}">
              <a16:creationId xmlns:a16="http://schemas.microsoft.com/office/drawing/2014/main" id="{98AB568A-0C4F-9326-91A0-1AA2D405F985}"/>
            </a:ext>
          </a:extLst>
        </xdr:cNvPr>
        <xdr:cNvPicPr>
          <a:picLocks noChangeAspect="1"/>
        </xdr:cNvPicPr>
      </xdr:nvPicPr>
      <xdr:blipFill>
        <a:blip xmlns:r="http://schemas.openxmlformats.org/officeDocument/2006/relationships" r:embed="rId6"/>
        <a:stretch>
          <a:fillRect/>
        </a:stretch>
      </xdr:blipFill>
      <xdr:spPr>
        <a:xfrm>
          <a:off x="662355" y="10023231"/>
          <a:ext cx="3223846" cy="263828"/>
        </a:xfrm>
        <a:prstGeom prst="rect">
          <a:avLst/>
        </a:prstGeom>
        <a:ln>
          <a:solidFill>
            <a:sysClr val="windowText" lastClr="000000"/>
          </a:solidFill>
        </a:ln>
      </xdr:spPr>
    </xdr:pic>
    <xdr:clientData/>
  </xdr:twoCellAnchor>
  <xdr:twoCellAnchor editAs="oneCell">
    <xdr:from>
      <xdr:col>22</xdr:col>
      <xdr:colOff>46892</xdr:colOff>
      <xdr:row>18</xdr:row>
      <xdr:rowOff>175846</xdr:rowOff>
    </xdr:from>
    <xdr:to>
      <xdr:col>25</xdr:col>
      <xdr:colOff>387329</xdr:colOff>
      <xdr:row>21</xdr:row>
      <xdr:rowOff>129894</xdr:rowOff>
    </xdr:to>
    <xdr:pic>
      <xdr:nvPicPr>
        <xdr:cNvPr id="8" name="Picture 7">
          <a:extLst>
            <a:ext uri="{FF2B5EF4-FFF2-40B4-BE49-F238E27FC236}">
              <a16:creationId xmlns:a16="http://schemas.microsoft.com/office/drawing/2014/main" id="{AE8C02DD-25D1-B417-3455-C8FB7D01F07B}"/>
            </a:ext>
          </a:extLst>
        </xdr:cNvPr>
        <xdr:cNvPicPr>
          <a:picLocks noChangeAspect="1"/>
        </xdr:cNvPicPr>
      </xdr:nvPicPr>
      <xdr:blipFill>
        <a:blip xmlns:r="http://schemas.openxmlformats.org/officeDocument/2006/relationships" r:embed="rId7"/>
        <a:stretch>
          <a:fillRect/>
        </a:stretch>
      </xdr:blipFill>
      <xdr:spPr>
        <a:xfrm>
          <a:off x="13458092" y="3534508"/>
          <a:ext cx="2169237" cy="499171"/>
        </a:xfrm>
        <a:prstGeom prst="rect">
          <a:avLst/>
        </a:prstGeom>
        <a:ln>
          <a:solidFill>
            <a:sysClr val="windowText" lastClr="000000"/>
          </a:solidFill>
        </a:ln>
      </xdr:spPr>
    </xdr:pic>
    <xdr:clientData/>
  </xdr:twoCellAnchor>
  <xdr:twoCellAnchor>
    <xdr:from>
      <xdr:col>3</xdr:col>
      <xdr:colOff>539262</xdr:colOff>
      <xdr:row>2</xdr:row>
      <xdr:rowOff>146538</xdr:rowOff>
    </xdr:from>
    <xdr:to>
      <xdr:col>11</xdr:col>
      <xdr:colOff>474785</xdr:colOff>
      <xdr:row>5</xdr:row>
      <xdr:rowOff>105507</xdr:rowOff>
    </xdr:to>
    <xdr:cxnSp macro="">
      <xdr:nvCxnSpPr>
        <xdr:cNvPr id="10" name="Straight Arrow Connector 9">
          <a:extLst>
            <a:ext uri="{FF2B5EF4-FFF2-40B4-BE49-F238E27FC236}">
              <a16:creationId xmlns:a16="http://schemas.microsoft.com/office/drawing/2014/main" id="{1E3416DE-C33A-2D6C-B68E-443EB4AC2F3B}"/>
            </a:ext>
          </a:extLst>
        </xdr:cNvPr>
        <xdr:cNvCxnSpPr/>
      </xdr:nvCxnSpPr>
      <xdr:spPr>
        <a:xfrm flipV="1">
          <a:off x="2368062" y="527538"/>
          <a:ext cx="4812323" cy="521677"/>
        </a:xfrm>
        <a:prstGeom prst="straightConnector1">
          <a:avLst/>
        </a:prstGeom>
        <a:ln w="12700">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521676</xdr:colOff>
      <xdr:row>6</xdr:row>
      <xdr:rowOff>117230</xdr:rowOff>
    </xdr:from>
    <xdr:to>
      <xdr:col>1</xdr:col>
      <xdr:colOff>562708</xdr:colOff>
      <xdr:row>14</xdr:row>
      <xdr:rowOff>117230</xdr:rowOff>
    </xdr:to>
    <xdr:cxnSp macro="">
      <xdr:nvCxnSpPr>
        <xdr:cNvPr id="13" name="Connector: Elbow 12">
          <a:extLst>
            <a:ext uri="{FF2B5EF4-FFF2-40B4-BE49-F238E27FC236}">
              <a16:creationId xmlns:a16="http://schemas.microsoft.com/office/drawing/2014/main" id="{E1C5DF65-5954-305C-3CBA-5EC1A8E82E0E}"/>
            </a:ext>
          </a:extLst>
        </xdr:cNvPr>
        <xdr:cNvCxnSpPr/>
      </xdr:nvCxnSpPr>
      <xdr:spPr>
        <a:xfrm rot="16200000" flipH="1">
          <a:off x="120161" y="1661745"/>
          <a:ext cx="1453662" cy="650632"/>
        </a:xfrm>
        <a:prstGeom prst="bentConnector3">
          <a:avLst>
            <a:gd name="adj1" fmla="val 100000"/>
          </a:avLst>
        </a:prstGeom>
        <a:ln w="12700">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281354</xdr:colOff>
      <xdr:row>21</xdr:row>
      <xdr:rowOff>111370</xdr:rowOff>
    </xdr:from>
    <xdr:to>
      <xdr:col>5</xdr:col>
      <xdr:colOff>562708</xdr:colOff>
      <xdr:row>22</xdr:row>
      <xdr:rowOff>117231</xdr:rowOff>
    </xdr:to>
    <xdr:cxnSp macro="">
      <xdr:nvCxnSpPr>
        <xdr:cNvPr id="17" name="Connector: Elbow 16">
          <a:extLst>
            <a:ext uri="{FF2B5EF4-FFF2-40B4-BE49-F238E27FC236}">
              <a16:creationId xmlns:a16="http://schemas.microsoft.com/office/drawing/2014/main" id="{A58E96DC-322B-442B-9651-5AC42665AB8F}"/>
            </a:ext>
          </a:extLst>
        </xdr:cNvPr>
        <xdr:cNvCxnSpPr/>
      </xdr:nvCxnSpPr>
      <xdr:spPr>
        <a:xfrm>
          <a:off x="6986954" y="3434862"/>
          <a:ext cx="1500554" cy="187569"/>
        </a:xfrm>
        <a:prstGeom prst="bentConnector3">
          <a:avLst>
            <a:gd name="adj1" fmla="val 50000"/>
          </a:avLst>
        </a:prstGeom>
        <a:ln w="12700">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123092</xdr:colOff>
      <xdr:row>5</xdr:row>
      <xdr:rowOff>111369</xdr:rowOff>
    </xdr:from>
    <xdr:to>
      <xdr:col>18</xdr:col>
      <xdr:colOff>586154</xdr:colOff>
      <xdr:row>6</xdr:row>
      <xdr:rowOff>105508</xdr:rowOff>
    </xdr:to>
    <xdr:cxnSp macro="">
      <xdr:nvCxnSpPr>
        <xdr:cNvPr id="23" name="Straight Arrow Connector 22">
          <a:extLst>
            <a:ext uri="{FF2B5EF4-FFF2-40B4-BE49-F238E27FC236}">
              <a16:creationId xmlns:a16="http://schemas.microsoft.com/office/drawing/2014/main" id="{0A83FB0E-DE7E-4550-9E8D-BC8A3298556D}"/>
            </a:ext>
          </a:extLst>
        </xdr:cNvPr>
        <xdr:cNvCxnSpPr/>
      </xdr:nvCxnSpPr>
      <xdr:spPr>
        <a:xfrm flipV="1">
          <a:off x="9267092" y="1055077"/>
          <a:ext cx="2291862" cy="193431"/>
        </a:xfrm>
        <a:prstGeom prst="straightConnector1">
          <a:avLst/>
        </a:prstGeom>
        <a:ln w="12700">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128954</xdr:colOff>
      <xdr:row>10</xdr:row>
      <xdr:rowOff>23445</xdr:rowOff>
    </xdr:from>
    <xdr:to>
      <xdr:col>14</xdr:col>
      <xdr:colOff>562711</xdr:colOff>
      <xdr:row>13</xdr:row>
      <xdr:rowOff>117231</xdr:rowOff>
    </xdr:to>
    <xdr:cxnSp macro="">
      <xdr:nvCxnSpPr>
        <xdr:cNvPr id="30" name="Connector: Elbow 29">
          <a:extLst>
            <a:ext uri="{FF2B5EF4-FFF2-40B4-BE49-F238E27FC236}">
              <a16:creationId xmlns:a16="http://schemas.microsoft.com/office/drawing/2014/main" id="{5F13FE66-549C-497B-A7E0-06634817C60F}"/>
            </a:ext>
          </a:extLst>
        </xdr:cNvPr>
        <xdr:cNvCxnSpPr/>
      </xdr:nvCxnSpPr>
      <xdr:spPr>
        <a:xfrm>
          <a:off x="7444154" y="1893276"/>
          <a:ext cx="1652957" cy="638909"/>
        </a:xfrm>
        <a:prstGeom prst="bentConnector3">
          <a:avLst>
            <a:gd name="adj1" fmla="val -355"/>
          </a:avLst>
        </a:prstGeom>
        <a:ln w="12700">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293077</xdr:colOff>
      <xdr:row>19</xdr:row>
      <xdr:rowOff>76200</xdr:rowOff>
    </xdr:from>
    <xdr:to>
      <xdr:col>22</xdr:col>
      <xdr:colOff>0</xdr:colOff>
      <xdr:row>19</xdr:row>
      <xdr:rowOff>105508</xdr:rowOff>
    </xdr:to>
    <xdr:cxnSp macro="">
      <xdr:nvCxnSpPr>
        <xdr:cNvPr id="34" name="Straight Arrow Connector 33">
          <a:extLst>
            <a:ext uri="{FF2B5EF4-FFF2-40B4-BE49-F238E27FC236}">
              <a16:creationId xmlns:a16="http://schemas.microsoft.com/office/drawing/2014/main" id="{3E43B892-D20C-4F78-9116-ADD81674AE40}"/>
            </a:ext>
          </a:extLst>
        </xdr:cNvPr>
        <xdr:cNvCxnSpPr/>
      </xdr:nvCxnSpPr>
      <xdr:spPr>
        <a:xfrm flipV="1">
          <a:off x="12485077" y="3798277"/>
          <a:ext cx="926123" cy="29308"/>
        </a:xfrm>
        <a:prstGeom prst="straightConnector1">
          <a:avLst/>
        </a:prstGeom>
        <a:ln w="12700">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304800</xdr:colOff>
      <xdr:row>21</xdr:row>
      <xdr:rowOff>29308</xdr:rowOff>
    </xdr:from>
    <xdr:to>
      <xdr:col>22</xdr:col>
      <xdr:colOff>0</xdr:colOff>
      <xdr:row>23</xdr:row>
      <xdr:rowOff>105508</xdr:rowOff>
    </xdr:to>
    <xdr:cxnSp macro="">
      <xdr:nvCxnSpPr>
        <xdr:cNvPr id="36" name="Straight Arrow Connector 35">
          <a:extLst>
            <a:ext uri="{FF2B5EF4-FFF2-40B4-BE49-F238E27FC236}">
              <a16:creationId xmlns:a16="http://schemas.microsoft.com/office/drawing/2014/main" id="{B4DC8ACB-1F76-4135-A5F6-579E73A8DCBA}"/>
            </a:ext>
          </a:extLst>
        </xdr:cNvPr>
        <xdr:cNvCxnSpPr/>
      </xdr:nvCxnSpPr>
      <xdr:spPr>
        <a:xfrm flipV="1">
          <a:off x="11887200" y="4114800"/>
          <a:ext cx="1524000" cy="457200"/>
        </a:xfrm>
        <a:prstGeom prst="straightConnector1">
          <a:avLst/>
        </a:prstGeom>
        <a:ln w="12700">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93785</xdr:colOff>
      <xdr:row>10</xdr:row>
      <xdr:rowOff>117231</xdr:rowOff>
    </xdr:from>
    <xdr:to>
      <xdr:col>18</xdr:col>
      <xdr:colOff>568569</xdr:colOff>
      <xdr:row>22</xdr:row>
      <xdr:rowOff>99645</xdr:rowOff>
    </xdr:to>
    <xdr:cxnSp macro="">
      <xdr:nvCxnSpPr>
        <xdr:cNvPr id="39" name="Straight Arrow Connector 38">
          <a:extLst>
            <a:ext uri="{FF2B5EF4-FFF2-40B4-BE49-F238E27FC236}">
              <a16:creationId xmlns:a16="http://schemas.microsoft.com/office/drawing/2014/main" id="{D9AA31FD-789C-4334-9A86-8F6C65B0D733}"/>
            </a:ext>
          </a:extLst>
        </xdr:cNvPr>
        <xdr:cNvCxnSpPr/>
      </xdr:nvCxnSpPr>
      <xdr:spPr>
        <a:xfrm flipV="1">
          <a:off x="4360985" y="1969477"/>
          <a:ext cx="7180384" cy="2198076"/>
        </a:xfrm>
        <a:prstGeom prst="straightConnector1">
          <a:avLst/>
        </a:prstGeom>
        <a:ln w="9525">
          <a:solidFill>
            <a:schemeClr val="bg1">
              <a:lumMod val="85000"/>
            </a:schemeClr>
          </a:solidFill>
          <a:prstDash val="dashDot"/>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275492</xdr:colOff>
      <xdr:row>23</xdr:row>
      <xdr:rowOff>111369</xdr:rowOff>
    </xdr:from>
    <xdr:to>
      <xdr:col>21</xdr:col>
      <xdr:colOff>586155</xdr:colOff>
      <xdr:row>31</xdr:row>
      <xdr:rowOff>111369</xdr:rowOff>
    </xdr:to>
    <xdr:cxnSp macro="">
      <xdr:nvCxnSpPr>
        <xdr:cNvPr id="42" name="Straight Arrow Connector 41">
          <a:extLst>
            <a:ext uri="{FF2B5EF4-FFF2-40B4-BE49-F238E27FC236}">
              <a16:creationId xmlns:a16="http://schemas.microsoft.com/office/drawing/2014/main" id="{020000F7-A619-4285-AB37-878B5526C04B}"/>
            </a:ext>
          </a:extLst>
        </xdr:cNvPr>
        <xdr:cNvCxnSpPr/>
      </xdr:nvCxnSpPr>
      <xdr:spPr>
        <a:xfrm flipV="1">
          <a:off x="8809892" y="4378569"/>
          <a:ext cx="4577863" cy="1453662"/>
        </a:xfrm>
        <a:prstGeom prst="straightConnector1">
          <a:avLst/>
        </a:prstGeom>
        <a:ln w="9525">
          <a:solidFill>
            <a:schemeClr val="bg1">
              <a:lumMod val="85000"/>
            </a:schemeClr>
          </a:solidFill>
          <a:prstDash val="dashDot"/>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574431</xdr:colOff>
      <xdr:row>7</xdr:row>
      <xdr:rowOff>140677</xdr:rowOff>
    </xdr:from>
    <xdr:to>
      <xdr:col>11</xdr:col>
      <xdr:colOff>568569</xdr:colOff>
      <xdr:row>30</xdr:row>
      <xdr:rowOff>117231</xdr:rowOff>
    </xdr:to>
    <xdr:cxnSp macro="">
      <xdr:nvCxnSpPr>
        <xdr:cNvPr id="45" name="Straight Arrow Connector 44">
          <a:extLst>
            <a:ext uri="{FF2B5EF4-FFF2-40B4-BE49-F238E27FC236}">
              <a16:creationId xmlns:a16="http://schemas.microsoft.com/office/drawing/2014/main" id="{E7454CA9-6E34-402C-BBB4-BDC1F87D2A52}"/>
            </a:ext>
          </a:extLst>
        </xdr:cNvPr>
        <xdr:cNvCxnSpPr/>
      </xdr:nvCxnSpPr>
      <xdr:spPr>
        <a:xfrm flipV="1">
          <a:off x="6670431" y="1447800"/>
          <a:ext cx="603738" cy="4208585"/>
        </a:xfrm>
        <a:prstGeom prst="straightConnector1">
          <a:avLst/>
        </a:prstGeom>
        <a:ln w="9525">
          <a:solidFill>
            <a:schemeClr val="bg1">
              <a:lumMod val="85000"/>
            </a:schemeClr>
          </a:solidFill>
          <a:prstDash val="dashDot"/>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76200</xdr:colOff>
      <xdr:row>21</xdr:row>
      <xdr:rowOff>128954</xdr:rowOff>
    </xdr:from>
    <xdr:to>
      <xdr:col>14</xdr:col>
      <xdr:colOff>592015</xdr:colOff>
      <xdr:row>28</xdr:row>
      <xdr:rowOff>105508</xdr:rowOff>
    </xdr:to>
    <xdr:cxnSp macro="">
      <xdr:nvCxnSpPr>
        <xdr:cNvPr id="48" name="Straight Arrow Connector 47">
          <a:extLst>
            <a:ext uri="{FF2B5EF4-FFF2-40B4-BE49-F238E27FC236}">
              <a16:creationId xmlns:a16="http://schemas.microsoft.com/office/drawing/2014/main" id="{E0616D0B-4280-45BD-ABCE-7068376A4B70}"/>
            </a:ext>
          </a:extLst>
        </xdr:cNvPr>
        <xdr:cNvCxnSpPr/>
      </xdr:nvCxnSpPr>
      <xdr:spPr>
        <a:xfrm flipV="1">
          <a:off x="8610600" y="4015154"/>
          <a:ext cx="515815" cy="1266092"/>
        </a:xfrm>
        <a:prstGeom prst="straightConnector1">
          <a:avLst/>
        </a:prstGeom>
        <a:ln w="9525">
          <a:solidFill>
            <a:schemeClr val="bg1">
              <a:lumMod val="85000"/>
            </a:schemeClr>
          </a:solidFill>
          <a:prstDash val="dashDot"/>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99646</xdr:colOff>
      <xdr:row>22</xdr:row>
      <xdr:rowOff>123092</xdr:rowOff>
    </xdr:from>
    <xdr:to>
      <xdr:col>22</xdr:col>
      <xdr:colOff>0</xdr:colOff>
      <xdr:row>29</xdr:row>
      <xdr:rowOff>82062</xdr:rowOff>
    </xdr:to>
    <xdr:cxnSp macro="">
      <xdr:nvCxnSpPr>
        <xdr:cNvPr id="52" name="Straight Arrow Connector 51">
          <a:extLst>
            <a:ext uri="{FF2B5EF4-FFF2-40B4-BE49-F238E27FC236}">
              <a16:creationId xmlns:a16="http://schemas.microsoft.com/office/drawing/2014/main" id="{7419B196-E0F3-4A47-AB02-5FC4938AFCB1}"/>
            </a:ext>
          </a:extLst>
        </xdr:cNvPr>
        <xdr:cNvCxnSpPr/>
      </xdr:nvCxnSpPr>
      <xdr:spPr>
        <a:xfrm flipV="1">
          <a:off x="9243646" y="4191000"/>
          <a:ext cx="4167554" cy="1248508"/>
        </a:xfrm>
        <a:prstGeom prst="straightConnector1">
          <a:avLst/>
        </a:prstGeom>
        <a:ln w="9525">
          <a:solidFill>
            <a:schemeClr val="bg1">
              <a:lumMod val="85000"/>
            </a:schemeClr>
          </a:solidFill>
          <a:prstDash val="dashDot"/>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2</xdr:col>
      <xdr:colOff>1</xdr:colOff>
      <xdr:row>38</xdr:row>
      <xdr:rowOff>29307</xdr:rowOff>
    </xdr:from>
    <xdr:to>
      <xdr:col>9</xdr:col>
      <xdr:colOff>144069</xdr:colOff>
      <xdr:row>40</xdr:row>
      <xdr:rowOff>93784</xdr:rowOff>
    </xdr:to>
    <xdr:pic>
      <xdr:nvPicPr>
        <xdr:cNvPr id="9" name="Picture 8">
          <a:extLst>
            <a:ext uri="{FF2B5EF4-FFF2-40B4-BE49-F238E27FC236}">
              <a16:creationId xmlns:a16="http://schemas.microsoft.com/office/drawing/2014/main" id="{50F9179E-C09E-6F3F-B9CC-2858DE0306F3}"/>
            </a:ext>
          </a:extLst>
        </xdr:cNvPr>
        <xdr:cNvPicPr>
          <a:picLocks noChangeAspect="1"/>
        </xdr:cNvPicPr>
      </xdr:nvPicPr>
      <xdr:blipFill>
        <a:blip xmlns:r="http://schemas.openxmlformats.org/officeDocument/2006/relationships" r:embed="rId8"/>
        <a:stretch>
          <a:fillRect/>
        </a:stretch>
      </xdr:blipFill>
      <xdr:spPr>
        <a:xfrm>
          <a:off x="1219201" y="7022122"/>
          <a:ext cx="4411268" cy="427893"/>
        </a:xfrm>
        <a:prstGeom prst="rect">
          <a:avLst/>
        </a:prstGeom>
        <a:ln>
          <a:solidFill>
            <a:sysClr val="windowText" lastClr="000000"/>
          </a:solid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5</xdr:col>
      <xdr:colOff>541020</xdr:colOff>
      <xdr:row>4</xdr:row>
      <xdr:rowOff>53808</xdr:rowOff>
    </xdr:from>
    <xdr:to>
      <xdr:col>23</xdr:col>
      <xdr:colOff>226146</xdr:colOff>
      <xdr:row>31</xdr:row>
      <xdr:rowOff>30078</xdr:rowOff>
    </xdr:to>
    <xdr:pic>
      <xdr:nvPicPr>
        <xdr:cNvPr id="2" name="Picture 1">
          <a:extLst>
            <a:ext uri="{FF2B5EF4-FFF2-40B4-BE49-F238E27FC236}">
              <a16:creationId xmlns:a16="http://schemas.microsoft.com/office/drawing/2014/main" id="{F5468449-BC9C-AF08-28F3-C20084B2D8C0}"/>
            </a:ext>
          </a:extLst>
        </xdr:cNvPr>
        <xdr:cNvPicPr>
          <a:picLocks noChangeAspect="1"/>
        </xdr:cNvPicPr>
      </xdr:nvPicPr>
      <xdr:blipFill>
        <a:blip xmlns:r="http://schemas.openxmlformats.org/officeDocument/2006/relationships" r:embed="rId1"/>
        <a:stretch>
          <a:fillRect/>
        </a:stretch>
      </xdr:blipFill>
      <xdr:spPr>
        <a:xfrm>
          <a:off x="3589020" y="785328"/>
          <a:ext cx="10657926" cy="4914030"/>
        </a:xfrm>
        <a:prstGeom prst="rect">
          <a:avLst/>
        </a:prstGeom>
        <a:ln>
          <a:solidFill>
            <a:sysClr val="windowText" lastClr="000000"/>
          </a:solidFill>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10</xdr:row>
      <xdr:rowOff>1</xdr:rowOff>
    </xdr:from>
    <xdr:to>
      <xdr:col>7</xdr:col>
      <xdr:colOff>518160</xdr:colOff>
      <xdr:row>22</xdr:row>
      <xdr:rowOff>130927</xdr:rowOff>
    </xdr:to>
    <xdr:pic>
      <xdr:nvPicPr>
        <xdr:cNvPr id="2" name="Picture 1">
          <a:extLst>
            <a:ext uri="{FF2B5EF4-FFF2-40B4-BE49-F238E27FC236}">
              <a16:creationId xmlns:a16="http://schemas.microsoft.com/office/drawing/2014/main" id="{18DB30A4-AEAC-D918-5E8C-8146A0BF79BB}"/>
            </a:ext>
          </a:extLst>
        </xdr:cNvPr>
        <xdr:cNvPicPr>
          <a:picLocks noChangeAspect="1"/>
        </xdr:cNvPicPr>
      </xdr:nvPicPr>
      <xdr:blipFill>
        <a:blip xmlns:r="http://schemas.openxmlformats.org/officeDocument/2006/relationships" r:embed="rId1"/>
        <a:stretch>
          <a:fillRect/>
        </a:stretch>
      </xdr:blipFill>
      <xdr:spPr>
        <a:xfrm>
          <a:off x="0" y="1828801"/>
          <a:ext cx="4785360" cy="2325486"/>
        </a:xfrm>
        <a:prstGeom prst="rect">
          <a:avLst/>
        </a:prstGeom>
      </xdr:spPr>
    </xdr:pic>
    <xdr:clientData/>
  </xdr:twoCellAnchor>
  <xdr:twoCellAnchor editAs="oneCell">
    <xdr:from>
      <xdr:col>0</xdr:col>
      <xdr:colOff>0</xdr:colOff>
      <xdr:row>24</xdr:row>
      <xdr:rowOff>1</xdr:rowOff>
    </xdr:from>
    <xdr:to>
      <xdr:col>7</xdr:col>
      <xdr:colOff>525709</xdr:colOff>
      <xdr:row>47</xdr:row>
      <xdr:rowOff>91441</xdr:rowOff>
    </xdr:to>
    <xdr:pic>
      <xdr:nvPicPr>
        <xdr:cNvPr id="3" name="Picture 2">
          <a:extLst>
            <a:ext uri="{FF2B5EF4-FFF2-40B4-BE49-F238E27FC236}">
              <a16:creationId xmlns:a16="http://schemas.microsoft.com/office/drawing/2014/main" id="{CF7557F7-C93D-7F01-E849-4D5DFD376346}"/>
            </a:ext>
          </a:extLst>
        </xdr:cNvPr>
        <xdr:cNvPicPr>
          <a:picLocks noChangeAspect="1"/>
        </xdr:cNvPicPr>
      </xdr:nvPicPr>
      <xdr:blipFill>
        <a:blip xmlns:r="http://schemas.openxmlformats.org/officeDocument/2006/relationships" r:embed="rId2"/>
        <a:stretch>
          <a:fillRect/>
        </a:stretch>
      </xdr:blipFill>
      <xdr:spPr>
        <a:xfrm>
          <a:off x="0" y="4389121"/>
          <a:ext cx="4792909" cy="4297680"/>
        </a:xfrm>
        <a:prstGeom prst="rect">
          <a:avLst/>
        </a:prstGeom>
      </xdr:spPr>
    </xdr:pic>
    <xdr:clientData/>
  </xdr:twoCellAnchor>
  <xdr:twoCellAnchor editAs="oneCell">
    <xdr:from>
      <xdr:col>0</xdr:col>
      <xdr:colOff>0</xdr:colOff>
      <xdr:row>49</xdr:row>
      <xdr:rowOff>15240</xdr:rowOff>
    </xdr:from>
    <xdr:to>
      <xdr:col>7</xdr:col>
      <xdr:colOff>507446</xdr:colOff>
      <xdr:row>82</xdr:row>
      <xdr:rowOff>83344</xdr:rowOff>
    </xdr:to>
    <xdr:pic>
      <xdr:nvPicPr>
        <xdr:cNvPr id="4" name="Picture 3">
          <a:extLst>
            <a:ext uri="{FF2B5EF4-FFF2-40B4-BE49-F238E27FC236}">
              <a16:creationId xmlns:a16="http://schemas.microsoft.com/office/drawing/2014/main" id="{E3C112BF-AF23-5068-5323-F8B249893D6C}"/>
            </a:ext>
          </a:extLst>
        </xdr:cNvPr>
        <xdr:cNvPicPr>
          <a:picLocks noChangeAspect="1"/>
        </xdr:cNvPicPr>
      </xdr:nvPicPr>
      <xdr:blipFill>
        <a:blip xmlns:r="http://schemas.openxmlformats.org/officeDocument/2006/relationships" r:embed="rId3"/>
        <a:stretch>
          <a:fillRect/>
        </a:stretch>
      </xdr:blipFill>
      <xdr:spPr>
        <a:xfrm>
          <a:off x="0" y="8976360"/>
          <a:ext cx="4774646" cy="6103144"/>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hyperlink" Target="https://www.ird.govt.nz/income-tax/income-tax-for-businesses-and-organisations/types-of-business-expenses/depreciation/claiming-depreciation/work-out-your-assets-rate-and-depreciation-valu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B5104F-9CA2-DE40-878B-D82E525BA454}">
  <dimension ref="A1:A22"/>
  <sheetViews>
    <sheetView tabSelected="1" workbookViewId="0">
      <selection activeCell="A2" sqref="A2"/>
    </sheetView>
  </sheetViews>
  <sheetFormatPr baseColWidth="10" defaultRowHeight="15" x14ac:dyDescent="0.2"/>
  <sheetData>
    <row r="1" spans="1:1" ht="16" x14ac:dyDescent="0.2">
      <c r="A1" s="87" t="s">
        <v>158</v>
      </c>
    </row>
    <row r="2" spans="1:1" ht="16" x14ac:dyDescent="0.2">
      <c r="A2" s="88"/>
    </row>
    <row r="3" spans="1:1" ht="16" x14ac:dyDescent="0.2">
      <c r="A3" s="88" t="s">
        <v>159</v>
      </c>
    </row>
    <row r="4" spans="1:1" ht="16" x14ac:dyDescent="0.2">
      <c r="A4" s="88" t="s">
        <v>160</v>
      </c>
    </row>
    <row r="5" spans="1:1" ht="19" x14ac:dyDescent="0.2">
      <c r="A5" s="88" t="s">
        <v>161</v>
      </c>
    </row>
    <row r="6" spans="1:1" ht="19" x14ac:dyDescent="0.2">
      <c r="A6" s="88" t="s">
        <v>162</v>
      </c>
    </row>
    <row r="7" spans="1:1" ht="16" x14ac:dyDescent="0.2">
      <c r="A7" s="88"/>
    </row>
    <row r="8" spans="1:1" ht="16" x14ac:dyDescent="0.2">
      <c r="A8" s="88" t="s">
        <v>163</v>
      </c>
    </row>
    <row r="10" spans="1:1" ht="16" x14ac:dyDescent="0.2">
      <c r="A10" s="88" t="s">
        <v>164</v>
      </c>
    </row>
    <row r="11" spans="1:1" ht="18" x14ac:dyDescent="0.2">
      <c r="A11" s="89" t="s">
        <v>165</v>
      </c>
    </row>
    <row r="12" spans="1:1" ht="18" x14ac:dyDescent="0.2">
      <c r="A12" s="89" t="s">
        <v>166</v>
      </c>
    </row>
    <row r="13" spans="1:1" ht="18" x14ac:dyDescent="0.2">
      <c r="A13" s="89" t="s">
        <v>167</v>
      </c>
    </row>
    <row r="14" spans="1:1" ht="18" x14ac:dyDescent="0.2">
      <c r="A14" s="89" t="s">
        <v>168</v>
      </c>
    </row>
    <row r="15" spans="1:1" ht="16" x14ac:dyDescent="0.2">
      <c r="A15" s="89" t="s">
        <v>169</v>
      </c>
    </row>
    <row r="16" spans="1:1" ht="19" x14ac:dyDescent="0.2">
      <c r="A16" s="88" t="s">
        <v>170</v>
      </c>
    </row>
    <row r="17" spans="1:1" ht="16" x14ac:dyDescent="0.2">
      <c r="A17" s="88" t="s">
        <v>171</v>
      </c>
    </row>
    <row r="19" spans="1:1" ht="16" x14ac:dyDescent="0.2">
      <c r="A19" s="88" t="s">
        <v>172</v>
      </c>
    </row>
    <row r="20" spans="1:1" ht="16" x14ac:dyDescent="0.2">
      <c r="A20" s="88" t="s">
        <v>173</v>
      </c>
    </row>
    <row r="21" spans="1:1" ht="16" x14ac:dyDescent="0.2">
      <c r="A21" s="88" t="s">
        <v>174</v>
      </c>
    </row>
    <row r="22" spans="1:1" ht="19" x14ac:dyDescent="0.2">
      <c r="A22" s="88" t="s">
        <v>175</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0912D9-40FE-4A14-9EB5-0B98C1D98F01}">
  <sheetPr codeName="Sheet2">
    <tabColor rgb="FF92D050"/>
  </sheetPr>
  <dimension ref="A1:AG155"/>
  <sheetViews>
    <sheetView zoomScale="115" zoomScaleNormal="115" workbookViewId="0">
      <pane ySplit="3" topLeftCell="A4" activePane="bottomLeft" state="frozen"/>
      <selection pane="bottomLeft" activeCell="F8" sqref="F8"/>
    </sheetView>
  </sheetViews>
  <sheetFormatPr baseColWidth="10" defaultColWidth="8.83203125" defaultRowHeight="15" x14ac:dyDescent="0.2"/>
  <cols>
    <col min="1" max="1" width="29.1640625" style="14" customWidth="1"/>
    <col min="2" max="2" width="11.83203125" style="14" customWidth="1"/>
    <col min="3" max="6" width="20.1640625" style="14" customWidth="1"/>
    <col min="7" max="8" width="16.6640625" style="14" customWidth="1"/>
    <col min="9" max="9" width="20.1640625" style="14" bestFit="1" customWidth="1"/>
    <col min="10" max="10" width="4.5" style="44" customWidth="1"/>
    <col min="11" max="12" width="15.83203125" style="14" bestFit="1" customWidth="1"/>
    <col min="13" max="13" width="15.1640625" style="14" bestFit="1" customWidth="1"/>
    <col min="14" max="14" width="12.6640625" style="14" bestFit="1" customWidth="1"/>
    <col min="15" max="15" width="13.83203125" style="14" bestFit="1" customWidth="1"/>
    <col min="16" max="17" width="15.83203125" style="14" bestFit="1" customWidth="1"/>
    <col min="18" max="18" width="4.5" style="44" customWidth="1"/>
    <col min="19" max="20" width="15.83203125" style="14" bestFit="1" customWidth="1"/>
    <col min="21" max="21" width="15.1640625" style="14" bestFit="1" customWidth="1"/>
    <col min="22" max="23" width="13.83203125" style="14" bestFit="1" customWidth="1"/>
    <col min="24" max="25" width="15.83203125" style="14" bestFit="1" customWidth="1"/>
    <col min="26" max="26" width="4.5" style="44" customWidth="1"/>
    <col min="27" max="28" width="15.83203125" style="14" bestFit="1" customWidth="1"/>
    <col min="29" max="29" width="15.1640625" style="14" bestFit="1" customWidth="1"/>
    <col min="30" max="30" width="13.83203125" style="14" bestFit="1" customWidth="1"/>
    <col min="31" max="31" width="15.1640625" style="14" bestFit="1" customWidth="1"/>
    <col min="32" max="33" width="15.83203125" style="14" bestFit="1" customWidth="1"/>
    <col min="34" max="16384" width="8.83203125" style="14"/>
  </cols>
  <sheetData>
    <row r="1" spans="1:33" ht="20.5" customHeight="1" thickBot="1" x14ac:dyDescent="0.25">
      <c r="A1" s="42" t="s">
        <v>147</v>
      </c>
      <c r="B1" s="34"/>
      <c r="C1" s="34"/>
      <c r="D1" s="34"/>
      <c r="E1" s="34"/>
      <c r="F1" s="34"/>
      <c r="G1" s="34"/>
      <c r="I1" s="34"/>
      <c r="J1" s="34"/>
      <c r="K1" s="34"/>
      <c r="L1" s="34"/>
      <c r="M1" s="34"/>
      <c r="N1" s="34"/>
      <c r="O1" s="34"/>
      <c r="P1" s="34"/>
      <c r="Q1" s="34"/>
      <c r="R1" s="34"/>
      <c r="S1" s="34"/>
      <c r="T1" s="34"/>
      <c r="U1" s="34"/>
      <c r="V1" s="34"/>
      <c r="W1" s="34"/>
      <c r="X1" s="34"/>
      <c r="Y1" s="34"/>
      <c r="Z1" s="34"/>
      <c r="AA1" s="34"/>
      <c r="AB1" s="34"/>
      <c r="AC1" s="34"/>
      <c r="AD1" s="34"/>
      <c r="AE1" s="34"/>
      <c r="AF1" s="34"/>
      <c r="AG1" s="34"/>
    </row>
    <row r="2" spans="1:33" ht="24.5" customHeight="1" thickBot="1" x14ac:dyDescent="0.25">
      <c r="A2" s="15" t="s">
        <v>113</v>
      </c>
      <c r="B2" s="57" t="s">
        <v>5</v>
      </c>
      <c r="C2" s="58">
        <f>1000*((C39*C35)+C36)/C40+C42</f>
        <v>149.99999999997178</v>
      </c>
      <c r="D2" s="58">
        <f t="shared" ref="D2:F2" si="0">1000*((D39*D35)+D36)/D40+D42</f>
        <v>149.99999999999346</v>
      </c>
      <c r="E2" s="58">
        <f t="shared" si="0"/>
        <v>150.00000000000946</v>
      </c>
      <c r="F2" s="59">
        <f t="shared" si="0"/>
        <v>149.9999999999838</v>
      </c>
      <c r="G2" s="34"/>
      <c r="H2" s="67">
        <v>150</v>
      </c>
      <c r="I2" s="68" t="s">
        <v>152</v>
      </c>
      <c r="J2" s="34"/>
      <c r="K2" s="34"/>
      <c r="L2" s="34"/>
      <c r="M2" s="34"/>
      <c r="N2" s="34"/>
      <c r="O2" s="34"/>
      <c r="P2" s="34"/>
      <c r="Q2" s="34"/>
      <c r="R2" s="34"/>
      <c r="S2" s="34"/>
      <c r="T2" s="34"/>
      <c r="U2" s="34"/>
      <c r="V2" s="34"/>
      <c r="W2" s="34"/>
      <c r="X2" s="34"/>
      <c r="Y2" s="34"/>
      <c r="Z2" s="34"/>
      <c r="AA2" s="34"/>
      <c r="AB2" s="34"/>
      <c r="AC2" s="34"/>
      <c r="AD2" s="34"/>
      <c r="AE2" s="34"/>
      <c r="AF2" s="34"/>
      <c r="AG2" s="34"/>
    </row>
    <row r="3" spans="1:33" ht="34.25" customHeight="1" x14ac:dyDescent="0.2">
      <c r="A3" s="34"/>
      <c r="B3" s="40"/>
      <c r="C3" s="43" t="s">
        <v>148</v>
      </c>
      <c r="D3" s="43" t="s">
        <v>149</v>
      </c>
      <c r="E3" s="43" t="s">
        <v>150</v>
      </c>
      <c r="F3" s="43" t="s">
        <v>151</v>
      </c>
      <c r="G3" s="74"/>
      <c r="I3" s="34"/>
      <c r="J3" s="34"/>
      <c r="K3" s="34"/>
      <c r="L3" s="34"/>
      <c r="M3" s="34"/>
      <c r="N3" s="34"/>
      <c r="O3" s="34"/>
      <c r="P3" s="34"/>
      <c r="Q3" s="34"/>
      <c r="R3" s="34"/>
      <c r="S3" s="34"/>
      <c r="T3" s="34"/>
      <c r="U3" s="34"/>
      <c r="V3" s="34"/>
      <c r="W3" s="34"/>
      <c r="X3" s="34"/>
      <c r="Y3" s="34"/>
      <c r="Z3" s="34"/>
      <c r="AA3" s="34"/>
      <c r="AB3" s="34"/>
      <c r="AC3" s="34"/>
      <c r="AD3" s="34"/>
      <c r="AE3" s="34"/>
      <c r="AF3" s="34"/>
      <c r="AG3" s="34"/>
    </row>
    <row r="4" spans="1:33" s="81" customFormat="1" ht="14.5" customHeight="1" x14ac:dyDescent="0.2">
      <c r="A4" s="53" t="s">
        <v>64</v>
      </c>
      <c r="B4" s="54"/>
      <c r="C4" s="55"/>
      <c r="D4" s="55"/>
      <c r="E4" s="55"/>
      <c r="F4" s="55"/>
      <c r="G4" s="75"/>
      <c r="H4" s="55"/>
      <c r="I4" s="55"/>
      <c r="J4" s="75"/>
      <c r="K4" s="75"/>
      <c r="L4" s="75"/>
      <c r="M4" s="75"/>
      <c r="N4" s="75"/>
      <c r="O4" s="75"/>
      <c r="P4" s="75"/>
      <c r="Q4" s="75"/>
      <c r="R4" s="75"/>
      <c r="S4" s="75"/>
      <c r="T4" s="75"/>
      <c r="U4" s="75"/>
      <c r="V4" s="75"/>
      <c r="W4" s="75"/>
      <c r="X4" s="75"/>
      <c r="Y4" s="75"/>
      <c r="Z4" s="75"/>
      <c r="AA4" s="75"/>
      <c r="AB4" s="75"/>
      <c r="AC4" s="75"/>
      <c r="AD4" s="75"/>
      <c r="AE4" s="75"/>
      <c r="AF4" s="75"/>
      <c r="AG4" s="75"/>
    </row>
    <row r="5" spans="1:33" ht="14.5" customHeight="1" x14ac:dyDescent="0.2">
      <c r="A5" s="34" t="s">
        <v>119</v>
      </c>
      <c r="B5" s="35" t="s">
        <v>57</v>
      </c>
      <c r="C5" s="16">
        <v>60</v>
      </c>
      <c r="D5" s="16">
        <v>60</v>
      </c>
      <c r="E5" s="16">
        <v>60</v>
      </c>
      <c r="F5" s="16">
        <v>60</v>
      </c>
      <c r="G5" s="34"/>
      <c r="H5" s="79" t="s">
        <v>155</v>
      </c>
      <c r="I5" s="34"/>
      <c r="J5" s="34"/>
      <c r="K5" s="34"/>
      <c r="L5" s="34"/>
      <c r="M5" s="34"/>
      <c r="N5" s="34"/>
      <c r="O5" s="34"/>
      <c r="P5" s="34"/>
      <c r="Q5" s="34"/>
      <c r="R5" s="34"/>
      <c r="S5" s="34"/>
      <c r="T5" s="34"/>
      <c r="U5" s="34"/>
      <c r="V5" s="34"/>
      <c r="W5" s="34"/>
      <c r="X5" s="34"/>
      <c r="Y5" s="34"/>
      <c r="Z5" s="34"/>
      <c r="AA5" s="34"/>
      <c r="AB5" s="34"/>
      <c r="AC5" s="34"/>
      <c r="AD5" s="34"/>
      <c r="AE5" s="34"/>
      <c r="AF5" s="34"/>
      <c r="AG5" s="34"/>
    </row>
    <row r="6" spans="1:33" ht="14.5" customHeight="1" thickBot="1" x14ac:dyDescent="0.25">
      <c r="A6" s="34" t="s">
        <v>78</v>
      </c>
      <c r="B6" s="39" t="s">
        <v>75</v>
      </c>
      <c r="C6" s="16">
        <v>500</v>
      </c>
      <c r="D6" s="16">
        <v>500</v>
      </c>
      <c r="E6" s="16">
        <v>500</v>
      </c>
      <c r="F6" s="16">
        <v>570</v>
      </c>
      <c r="G6" s="34"/>
      <c r="H6" s="16"/>
      <c r="I6" s="78" t="s">
        <v>153</v>
      </c>
      <c r="J6" s="34"/>
      <c r="K6" s="34"/>
      <c r="L6" s="34"/>
      <c r="M6" s="34"/>
      <c r="N6" s="34"/>
      <c r="O6" s="34"/>
      <c r="P6" s="34"/>
      <c r="Q6" s="34"/>
      <c r="R6" s="34"/>
      <c r="S6" s="34"/>
      <c r="T6" s="34"/>
      <c r="U6" s="34"/>
      <c r="V6" s="34"/>
      <c r="W6" s="34"/>
      <c r="X6" s="34"/>
      <c r="Y6" s="34"/>
      <c r="Z6" s="34"/>
      <c r="AA6" s="34"/>
      <c r="AB6" s="34"/>
      <c r="AC6" s="34"/>
      <c r="AD6" s="34"/>
      <c r="AE6" s="34"/>
      <c r="AF6" s="34"/>
      <c r="AG6" s="34"/>
    </row>
    <row r="7" spans="1:33" ht="14.5" customHeight="1" thickBot="1" x14ac:dyDescent="0.25">
      <c r="A7" s="34" t="s">
        <v>80</v>
      </c>
      <c r="B7" s="39" t="s">
        <v>67</v>
      </c>
      <c r="C7" s="16">
        <v>8</v>
      </c>
      <c r="D7" s="16">
        <v>8</v>
      </c>
      <c r="E7" s="16">
        <v>8</v>
      </c>
      <c r="F7" s="16">
        <v>12</v>
      </c>
      <c r="G7" s="34"/>
      <c r="H7" s="60"/>
      <c r="I7" s="78" t="s">
        <v>157</v>
      </c>
      <c r="J7" s="34"/>
      <c r="K7" s="34"/>
      <c r="L7" s="34"/>
      <c r="M7" s="34"/>
      <c r="N7" s="34"/>
      <c r="O7" s="34"/>
      <c r="P7" s="34"/>
      <c r="Q7" s="34"/>
      <c r="R7" s="34"/>
      <c r="S7" s="34"/>
      <c r="T7" s="34"/>
      <c r="U7" s="34"/>
      <c r="V7" s="34"/>
      <c r="W7" s="34"/>
      <c r="X7" s="34"/>
      <c r="Y7" s="34"/>
      <c r="Z7" s="34"/>
      <c r="AA7" s="34"/>
      <c r="AB7" s="34"/>
      <c r="AC7" s="34"/>
      <c r="AD7" s="34"/>
      <c r="AE7" s="34"/>
      <c r="AF7" s="34"/>
      <c r="AG7" s="34"/>
    </row>
    <row r="8" spans="1:33" ht="14.5" customHeight="1" x14ac:dyDescent="0.2">
      <c r="A8" s="34" t="s">
        <v>79</v>
      </c>
      <c r="B8" s="39" t="s">
        <v>6</v>
      </c>
      <c r="C8" s="17">
        <f>C6*C7</f>
        <v>4000</v>
      </c>
      <c r="D8" s="17">
        <f t="shared" ref="D8:E8" si="1">D6*D7</f>
        <v>4000</v>
      </c>
      <c r="E8" s="17">
        <f t="shared" si="1"/>
        <v>4000</v>
      </c>
      <c r="F8" s="17">
        <f>F6*F7</f>
        <v>6840</v>
      </c>
      <c r="G8" s="34"/>
      <c r="H8" s="17"/>
      <c r="I8" s="78" t="s">
        <v>154</v>
      </c>
      <c r="J8" s="34"/>
      <c r="K8" s="34"/>
      <c r="L8" s="34"/>
      <c r="M8" s="34"/>
      <c r="N8" s="34"/>
      <c r="O8" s="34"/>
      <c r="P8" s="34"/>
      <c r="Q8" s="34"/>
      <c r="R8" s="34"/>
      <c r="S8" s="34"/>
      <c r="T8" s="34"/>
      <c r="U8" s="34"/>
      <c r="V8" s="34"/>
      <c r="W8" s="34"/>
      <c r="X8" s="34"/>
      <c r="Y8" s="34"/>
      <c r="Z8" s="34"/>
      <c r="AA8" s="34"/>
      <c r="AB8" s="34"/>
      <c r="AC8" s="34"/>
      <c r="AD8" s="34"/>
      <c r="AE8" s="34"/>
      <c r="AF8" s="34"/>
      <c r="AG8" s="34"/>
    </row>
    <row r="9" spans="1:33" ht="14.5" customHeight="1" x14ac:dyDescent="0.2">
      <c r="A9" s="34" t="s">
        <v>120</v>
      </c>
      <c r="B9" s="35" t="s">
        <v>71</v>
      </c>
      <c r="C9" s="18">
        <v>0.65</v>
      </c>
      <c r="D9" s="18">
        <v>0.7</v>
      </c>
      <c r="E9" s="18">
        <v>0.75</v>
      </c>
      <c r="F9" s="18">
        <v>0.8</v>
      </c>
      <c r="G9" s="34"/>
      <c r="H9" s="34"/>
      <c r="I9" s="34"/>
      <c r="J9" s="34"/>
      <c r="K9" s="34"/>
      <c r="L9" s="34"/>
      <c r="M9" s="34"/>
      <c r="N9" s="34"/>
      <c r="O9" s="34"/>
      <c r="P9" s="34"/>
      <c r="Q9" s="34"/>
      <c r="R9" s="34"/>
      <c r="S9" s="34"/>
      <c r="T9" s="34"/>
      <c r="U9" s="34"/>
      <c r="V9" s="34"/>
      <c r="W9" s="34"/>
      <c r="X9" s="34"/>
      <c r="Y9" s="34"/>
      <c r="Z9" s="34"/>
      <c r="AA9" s="34"/>
      <c r="AB9" s="34"/>
      <c r="AC9" s="34"/>
      <c r="AD9" s="34"/>
      <c r="AE9" s="34"/>
      <c r="AF9" s="34"/>
      <c r="AG9" s="34"/>
    </row>
    <row r="10" spans="1:33" s="81" customFormat="1" ht="14.5" customHeight="1" x14ac:dyDescent="0.2">
      <c r="A10" s="53" t="s">
        <v>77</v>
      </c>
      <c r="B10" s="56"/>
      <c r="C10" s="55"/>
      <c r="D10" s="55"/>
      <c r="E10" s="55"/>
      <c r="F10" s="55"/>
      <c r="G10" s="75"/>
      <c r="H10" s="75"/>
      <c r="I10" s="75"/>
      <c r="J10" s="75"/>
      <c r="K10" s="75"/>
      <c r="L10" s="75"/>
      <c r="M10" s="75"/>
      <c r="N10" s="75"/>
      <c r="O10" s="75"/>
      <c r="P10" s="75"/>
      <c r="Q10" s="75"/>
      <c r="R10" s="75"/>
      <c r="S10" s="75"/>
      <c r="T10" s="75"/>
      <c r="U10" s="75"/>
      <c r="V10" s="75"/>
      <c r="W10" s="75"/>
      <c r="X10" s="75"/>
      <c r="Y10" s="75"/>
      <c r="Z10" s="75"/>
      <c r="AA10" s="75"/>
      <c r="AB10" s="75"/>
      <c r="AC10" s="75"/>
      <c r="AD10" s="75"/>
      <c r="AE10" s="75"/>
      <c r="AF10" s="75"/>
      <c r="AG10" s="75"/>
    </row>
    <row r="11" spans="1:33" ht="16" thickBot="1" x14ac:dyDescent="0.25">
      <c r="A11" s="38" t="s">
        <v>132</v>
      </c>
      <c r="B11" s="35" t="s">
        <v>57</v>
      </c>
      <c r="C11" s="19">
        <v>15</v>
      </c>
      <c r="D11" s="19">
        <v>15</v>
      </c>
      <c r="E11" s="19">
        <v>15</v>
      </c>
      <c r="F11" s="19">
        <v>15</v>
      </c>
      <c r="G11" s="34"/>
      <c r="H11" s="34"/>
      <c r="I11" s="34"/>
      <c r="J11" s="34"/>
      <c r="K11" s="34"/>
      <c r="L11" s="34"/>
      <c r="M11" s="34"/>
      <c r="N11" s="34"/>
      <c r="O11" s="34"/>
      <c r="P11" s="34"/>
      <c r="Q11" s="34"/>
      <c r="R11" s="34"/>
      <c r="S11" s="34"/>
      <c r="T11" s="34"/>
      <c r="U11" s="34"/>
      <c r="V11" s="34"/>
      <c r="W11" s="34"/>
      <c r="X11" s="34"/>
      <c r="Y11" s="34"/>
      <c r="Z11" s="34"/>
      <c r="AA11" s="34"/>
      <c r="AB11" s="34"/>
      <c r="AC11" s="34"/>
      <c r="AD11" s="34"/>
      <c r="AE11" s="34"/>
      <c r="AF11" s="34"/>
      <c r="AG11" s="34"/>
    </row>
    <row r="12" spans="1:33" ht="16" thickBot="1" x14ac:dyDescent="0.25">
      <c r="A12" s="61" t="s">
        <v>117</v>
      </c>
      <c r="B12" s="65" t="s">
        <v>5</v>
      </c>
      <c r="C12" s="64">
        <v>74.401811986224715</v>
      </c>
      <c r="D12" s="62">
        <v>89.262702195949203</v>
      </c>
      <c r="E12" s="62">
        <v>114.03334216863502</v>
      </c>
      <c r="F12" s="63">
        <v>73.773442753983517</v>
      </c>
      <c r="G12" s="34"/>
      <c r="H12" s="34"/>
      <c r="I12" s="34"/>
      <c r="J12" s="34"/>
      <c r="K12" s="34"/>
      <c r="L12" s="34"/>
      <c r="M12" s="34"/>
      <c r="N12" s="34"/>
      <c r="O12" s="34"/>
      <c r="P12" s="34"/>
      <c r="Q12" s="34"/>
      <c r="R12" s="34"/>
      <c r="S12" s="34"/>
      <c r="T12" s="34"/>
      <c r="U12" s="34"/>
      <c r="V12" s="34"/>
      <c r="W12" s="34"/>
      <c r="X12" s="34"/>
      <c r="Y12" s="34"/>
      <c r="Z12" s="34"/>
      <c r="AA12" s="34"/>
      <c r="AB12" s="34"/>
      <c r="AC12" s="34"/>
      <c r="AD12" s="34"/>
      <c r="AE12" s="34"/>
      <c r="AF12" s="34"/>
      <c r="AG12" s="34"/>
    </row>
    <row r="13" spans="1:33" x14ac:dyDescent="0.2">
      <c r="A13" s="38" t="s">
        <v>114</v>
      </c>
      <c r="B13" s="35" t="s">
        <v>5</v>
      </c>
      <c r="C13" s="69">
        <f>C12*0.67</f>
        <v>49.849214030770561</v>
      </c>
      <c r="D13" s="69">
        <f t="shared" ref="D13:F15" si="2">D12*0.67</f>
        <v>59.806010471285973</v>
      </c>
      <c r="E13" s="69">
        <f t="shared" si="2"/>
        <v>76.40233925298547</v>
      </c>
      <c r="F13" s="69">
        <f t="shared" si="2"/>
        <v>49.428206645168956</v>
      </c>
      <c r="G13" s="34"/>
      <c r="H13" s="34"/>
      <c r="I13" s="34"/>
      <c r="J13" s="34"/>
      <c r="K13" s="34"/>
      <c r="L13" s="34"/>
      <c r="M13" s="34"/>
      <c r="N13" s="34"/>
      <c r="O13" s="34"/>
      <c r="P13" s="34"/>
      <c r="Q13" s="34"/>
      <c r="R13" s="34"/>
      <c r="S13" s="34"/>
      <c r="T13" s="34"/>
      <c r="U13" s="34"/>
      <c r="V13" s="34"/>
      <c r="W13" s="34"/>
      <c r="X13" s="34"/>
      <c r="Y13" s="34"/>
      <c r="Z13" s="34"/>
      <c r="AA13" s="34"/>
      <c r="AB13" s="34"/>
      <c r="AC13" s="34"/>
      <c r="AD13" s="34"/>
      <c r="AE13" s="34"/>
      <c r="AF13" s="34"/>
      <c r="AG13" s="34"/>
    </row>
    <row r="14" spans="1:33" x14ac:dyDescent="0.2">
      <c r="A14" s="38" t="s">
        <v>115</v>
      </c>
      <c r="B14" s="35" t="s">
        <v>5</v>
      </c>
      <c r="C14" s="69">
        <f t="shared" ref="C14:C15" si="3">C13*0.67</f>
        <v>33.398973400616278</v>
      </c>
      <c r="D14" s="69">
        <f t="shared" si="2"/>
        <v>40.070027015761603</v>
      </c>
      <c r="E14" s="69">
        <f t="shared" si="2"/>
        <v>51.189567299500268</v>
      </c>
      <c r="F14" s="69">
        <f t="shared" si="2"/>
        <v>33.1168984522632</v>
      </c>
      <c r="G14" s="34"/>
      <c r="H14" s="34"/>
      <c r="I14" s="34"/>
      <c r="J14" s="34"/>
      <c r="K14" s="34"/>
      <c r="L14" s="34"/>
      <c r="M14" s="34"/>
      <c r="N14" s="34"/>
      <c r="O14" s="34"/>
      <c r="P14" s="34"/>
      <c r="Q14" s="34"/>
      <c r="R14" s="34"/>
      <c r="S14" s="34"/>
      <c r="T14" s="34"/>
      <c r="U14" s="34"/>
      <c r="V14" s="34"/>
      <c r="W14" s="34"/>
      <c r="X14" s="34"/>
      <c r="Y14" s="34"/>
      <c r="Z14" s="34"/>
      <c r="AA14" s="34"/>
      <c r="AB14" s="34"/>
      <c r="AC14" s="34"/>
      <c r="AD14" s="34"/>
      <c r="AE14" s="34"/>
      <c r="AF14" s="34"/>
      <c r="AG14" s="34"/>
    </row>
    <row r="15" spans="1:33" x14ac:dyDescent="0.2">
      <c r="A15" s="38" t="s">
        <v>116</v>
      </c>
      <c r="B15" s="35" t="s">
        <v>5</v>
      </c>
      <c r="C15" s="69">
        <f t="shared" si="3"/>
        <v>22.377312178412907</v>
      </c>
      <c r="D15" s="69">
        <f t="shared" si="2"/>
        <v>26.846918100560277</v>
      </c>
      <c r="E15" s="69">
        <f t="shared" si="2"/>
        <v>34.297010090665182</v>
      </c>
      <c r="F15" s="69">
        <f t="shared" si="2"/>
        <v>22.188321963016346</v>
      </c>
      <c r="G15" s="34"/>
      <c r="H15" s="34"/>
      <c r="I15" s="34"/>
      <c r="J15" s="34"/>
      <c r="K15" s="34"/>
      <c r="L15" s="34"/>
      <c r="M15" s="34"/>
      <c r="N15" s="34"/>
      <c r="O15" s="34"/>
      <c r="P15" s="34"/>
      <c r="Q15" s="34"/>
      <c r="R15" s="34"/>
      <c r="S15" s="34"/>
      <c r="T15" s="34"/>
      <c r="U15" s="34"/>
      <c r="V15" s="34"/>
      <c r="W15" s="34"/>
      <c r="X15" s="34"/>
      <c r="Y15" s="34"/>
      <c r="Z15" s="34"/>
      <c r="AA15" s="34"/>
      <c r="AB15" s="34"/>
      <c r="AC15" s="34"/>
      <c r="AD15" s="34"/>
      <c r="AE15" s="34"/>
      <c r="AF15" s="34"/>
      <c r="AG15" s="34"/>
    </row>
    <row r="16" spans="1:33" s="81" customFormat="1" ht="14.5" customHeight="1" x14ac:dyDescent="0.2">
      <c r="A16" s="53" t="s">
        <v>65</v>
      </c>
      <c r="B16" s="56"/>
      <c r="C16" s="55"/>
      <c r="D16" s="55"/>
      <c r="E16" s="55"/>
      <c r="F16" s="55"/>
      <c r="G16" s="75"/>
      <c r="H16" s="75"/>
      <c r="I16" s="75"/>
      <c r="J16" s="75"/>
      <c r="K16" s="75"/>
      <c r="L16" s="75"/>
      <c r="M16" s="75"/>
      <c r="N16" s="75"/>
      <c r="O16" s="75"/>
      <c r="P16" s="75"/>
      <c r="Q16" s="75"/>
      <c r="R16" s="75"/>
      <c r="S16" s="75"/>
      <c r="T16" s="75"/>
      <c r="U16" s="75"/>
      <c r="V16" s="75"/>
      <c r="W16" s="75"/>
      <c r="X16" s="75"/>
      <c r="Y16" s="75"/>
      <c r="Z16" s="75"/>
      <c r="AA16" s="75"/>
      <c r="AB16" s="75"/>
      <c r="AC16" s="75"/>
      <c r="AD16" s="75"/>
      <c r="AE16" s="75"/>
      <c r="AF16" s="75"/>
      <c r="AG16" s="75"/>
    </row>
    <row r="17" spans="1:33" ht="14.5" customHeight="1" x14ac:dyDescent="0.2">
      <c r="A17" s="34" t="s">
        <v>156</v>
      </c>
      <c r="B17" s="35" t="s">
        <v>4</v>
      </c>
      <c r="C17" s="72">
        <v>1500000000</v>
      </c>
      <c r="D17" s="72">
        <v>1800000000</v>
      </c>
      <c r="E17" s="72">
        <v>2300000000</v>
      </c>
      <c r="F17" s="72">
        <f>2625*1.7*F6*1000</f>
        <v>2543625000</v>
      </c>
      <c r="G17" s="34"/>
      <c r="H17" s="34"/>
      <c r="I17" s="34"/>
      <c r="J17" s="34"/>
      <c r="K17" s="34"/>
      <c r="L17" s="34"/>
      <c r="M17" s="34"/>
      <c r="N17" s="34"/>
      <c r="O17" s="34"/>
      <c r="P17" s="34"/>
      <c r="Q17" s="34"/>
      <c r="R17" s="34"/>
      <c r="S17" s="34"/>
      <c r="T17" s="34"/>
      <c r="U17" s="34"/>
      <c r="V17" s="34"/>
      <c r="W17" s="34"/>
      <c r="X17" s="34"/>
      <c r="Y17" s="34"/>
      <c r="Z17" s="34"/>
      <c r="AA17" s="34"/>
      <c r="AB17" s="34"/>
      <c r="AC17" s="34"/>
      <c r="AD17" s="34"/>
      <c r="AE17" s="34"/>
      <c r="AF17" s="34"/>
      <c r="AG17" s="34"/>
    </row>
    <row r="18" spans="1:33" ht="14.5" customHeight="1" x14ac:dyDescent="0.2">
      <c r="A18" s="34" t="s">
        <v>121</v>
      </c>
      <c r="B18" s="35" t="s">
        <v>71</v>
      </c>
      <c r="C18" s="20">
        <v>2.5000000000000001E-2</v>
      </c>
      <c r="D18" s="20">
        <v>2.5000000000000001E-2</v>
      </c>
      <c r="E18" s="20">
        <v>2.5000000000000001E-2</v>
      </c>
      <c r="F18" s="20">
        <v>2.5000000000000001E-2</v>
      </c>
      <c r="G18" s="34"/>
      <c r="H18" s="34"/>
      <c r="I18" s="34"/>
      <c r="J18" s="34"/>
      <c r="K18" s="34"/>
      <c r="L18" s="34"/>
      <c r="M18" s="34"/>
      <c r="N18" s="34"/>
      <c r="O18" s="34"/>
      <c r="P18" s="34"/>
      <c r="Q18" s="34"/>
      <c r="R18" s="34"/>
      <c r="S18" s="34"/>
      <c r="T18" s="34"/>
      <c r="U18" s="34"/>
      <c r="V18" s="34"/>
      <c r="W18" s="34"/>
      <c r="X18" s="34"/>
      <c r="Y18" s="34"/>
      <c r="Z18" s="34"/>
      <c r="AA18" s="34"/>
      <c r="AB18" s="34"/>
      <c r="AC18" s="34"/>
      <c r="AD18" s="34"/>
      <c r="AE18" s="34"/>
      <c r="AF18" s="34"/>
      <c r="AG18" s="34"/>
    </row>
    <row r="19" spans="1:33" ht="14.5" customHeight="1" x14ac:dyDescent="0.2">
      <c r="A19" s="34" t="s">
        <v>123</v>
      </c>
      <c r="B19" s="35" t="s">
        <v>4</v>
      </c>
      <c r="C19" s="21">
        <f>C17*C18</f>
        <v>37500000</v>
      </c>
      <c r="D19" s="21">
        <f t="shared" ref="D19:F19" si="4">D17*D18</f>
        <v>45000000</v>
      </c>
      <c r="E19" s="21">
        <f t="shared" si="4"/>
        <v>57500000</v>
      </c>
      <c r="F19" s="21">
        <f t="shared" si="4"/>
        <v>63590625</v>
      </c>
      <c r="G19" s="34"/>
      <c r="H19" s="34"/>
      <c r="I19" s="34"/>
      <c r="J19" s="34"/>
      <c r="K19" s="34"/>
      <c r="L19" s="34"/>
      <c r="M19" s="34"/>
      <c r="N19" s="34"/>
      <c r="O19" s="34"/>
      <c r="P19" s="34"/>
      <c r="Q19" s="34"/>
      <c r="R19" s="34"/>
      <c r="S19" s="34"/>
      <c r="T19" s="34"/>
      <c r="U19" s="34"/>
      <c r="V19" s="34"/>
      <c r="W19" s="34"/>
      <c r="X19" s="34"/>
      <c r="Y19" s="34"/>
      <c r="Z19" s="34"/>
      <c r="AA19" s="34"/>
      <c r="AB19" s="34"/>
      <c r="AC19" s="34"/>
      <c r="AD19" s="34"/>
      <c r="AE19" s="34"/>
      <c r="AF19" s="34"/>
      <c r="AG19" s="34"/>
    </row>
    <row r="20" spans="1:33" ht="14.5" customHeight="1" x14ac:dyDescent="0.2">
      <c r="A20" s="34" t="s">
        <v>122</v>
      </c>
      <c r="B20" s="35" t="s">
        <v>71</v>
      </c>
      <c r="C20" s="18">
        <v>0.05</v>
      </c>
      <c r="D20" s="18">
        <v>0.05</v>
      </c>
      <c r="E20" s="18">
        <v>0.05</v>
      </c>
      <c r="F20" s="18">
        <v>0.05</v>
      </c>
      <c r="G20" s="34"/>
      <c r="H20" s="34"/>
      <c r="I20" s="34"/>
      <c r="J20" s="34"/>
      <c r="K20" s="34"/>
      <c r="L20" s="34"/>
      <c r="M20" s="34"/>
      <c r="N20" s="34"/>
      <c r="O20" s="34"/>
      <c r="P20" s="34"/>
      <c r="Q20" s="34"/>
      <c r="R20" s="34"/>
      <c r="S20" s="34"/>
      <c r="T20" s="34"/>
      <c r="U20" s="34"/>
      <c r="V20" s="34"/>
      <c r="W20" s="34"/>
      <c r="X20" s="34"/>
      <c r="Y20" s="34"/>
      <c r="Z20" s="34"/>
      <c r="AA20" s="34"/>
      <c r="AB20" s="34"/>
      <c r="AC20" s="34"/>
      <c r="AD20" s="34"/>
      <c r="AE20" s="34"/>
      <c r="AF20" s="34"/>
      <c r="AG20" s="34"/>
    </row>
    <row r="21" spans="1:33" ht="14.5" customHeight="1" x14ac:dyDescent="0.2">
      <c r="A21" s="34" t="s">
        <v>73</v>
      </c>
      <c r="B21" s="37"/>
      <c r="C21" s="21">
        <f>C17*C20</f>
        <v>75000000</v>
      </c>
      <c r="D21" s="21">
        <f t="shared" ref="D21:F21" si="5">D17*D20</f>
        <v>90000000</v>
      </c>
      <c r="E21" s="21">
        <f t="shared" si="5"/>
        <v>115000000</v>
      </c>
      <c r="F21" s="21">
        <f t="shared" si="5"/>
        <v>127181250</v>
      </c>
      <c r="G21" s="34"/>
      <c r="H21" s="34"/>
      <c r="I21" s="34"/>
      <c r="J21" s="34"/>
      <c r="K21" s="34"/>
      <c r="L21" s="34"/>
      <c r="M21" s="34"/>
      <c r="N21" s="34"/>
      <c r="O21" s="34"/>
      <c r="P21" s="34"/>
      <c r="Q21" s="34"/>
      <c r="R21" s="34"/>
      <c r="S21" s="34"/>
      <c r="T21" s="34"/>
      <c r="U21" s="34"/>
      <c r="V21" s="34"/>
      <c r="W21" s="34"/>
      <c r="X21" s="34"/>
      <c r="Y21" s="34"/>
      <c r="Z21" s="34"/>
      <c r="AA21" s="34"/>
      <c r="AB21" s="34"/>
      <c r="AC21" s="34"/>
      <c r="AD21" s="34"/>
      <c r="AE21" s="34"/>
      <c r="AF21" s="34"/>
      <c r="AG21" s="34"/>
    </row>
    <row r="22" spans="1:33" s="81" customFormat="1" ht="14.5" customHeight="1" x14ac:dyDescent="0.2">
      <c r="A22" s="53" t="s">
        <v>74</v>
      </c>
      <c r="B22" s="56"/>
      <c r="C22" s="55"/>
      <c r="D22" s="55"/>
      <c r="E22" s="55"/>
      <c r="F22" s="55"/>
      <c r="G22" s="75"/>
      <c r="H22" s="75"/>
      <c r="I22" s="75"/>
      <c r="J22" s="75"/>
      <c r="K22" s="75"/>
      <c r="L22" s="75"/>
      <c r="M22" s="75"/>
      <c r="N22" s="75"/>
      <c r="O22" s="75"/>
      <c r="P22" s="75"/>
      <c r="Q22" s="75"/>
      <c r="R22" s="75"/>
      <c r="S22" s="75"/>
      <c r="T22" s="75"/>
      <c r="U22" s="75"/>
      <c r="V22" s="75"/>
      <c r="W22" s="75"/>
      <c r="X22" s="75"/>
      <c r="Y22" s="75"/>
      <c r="Z22" s="75"/>
      <c r="AA22" s="75"/>
      <c r="AB22" s="75"/>
      <c r="AC22" s="75"/>
      <c r="AD22" s="75"/>
      <c r="AE22" s="75"/>
      <c r="AF22" s="75"/>
      <c r="AG22" s="75"/>
    </row>
    <row r="23" spans="1:33" x14ac:dyDescent="0.2">
      <c r="A23" s="34" t="s">
        <v>125</v>
      </c>
      <c r="B23" s="35" t="s">
        <v>71</v>
      </c>
      <c r="C23" s="22">
        <v>0.3</v>
      </c>
      <c r="D23" s="22">
        <v>0.3</v>
      </c>
      <c r="E23" s="22">
        <v>0.3</v>
      </c>
      <c r="F23" s="22">
        <v>0.3</v>
      </c>
      <c r="G23" s="34"/>
      <c r="H23" s="34"/>
      <c r="I23" s="34"/>
      <c r="J23" s="34"/>
      <c r="K23" s="34"/>
      <c r="L23" s="34"/>
      <c r="M23" s="34"/>
      <c r="N23" s="34"/>
      <c r="O23" s="34"/>
      <c r="P23" s="34"/>
      <c r="Q23" s="34"/>
      <c r="R23" s="34"/>
      <c r="S23" s="34"/>
      <c r="T23" s="34"/>
      <c r="U23" s="34"/>
      <c r="V23" s="34"/>
      <c r="W23" s="34"/>
      <c r="X23" s="34"/>
      <c r="Y23" s="34"/>
      <c r="Z23" s="34"/>
      <c r="AA23" s="34"/>
      <c r="AB23" s="34"/>
      <c r="AC23" s="34"/>
      <c r="AD23" s="34"/>
      <c r="AE23" s="34"/>
      <c r="AF23" s="34"/>
      <c r="AG23" s="34"/>
    </row>
    <row r="24" spans="1:33" x14ac:dyDescent="0.2">
      <c r="A24" s="34" t="s">
        <v>124</v>
      </c>
      <c r="B24" s="35" t="s">
        <v>71</v>
      </c>
      <c r="C24" s="23">
        <f>1-C23</f>
        <v>0.7</v>
      </c>
      <c r="D24" s="23">
        <f t="shared" ref="D24:F24" si="6">1-D23</f>
        <v>0.7</v>
      </c>
      <c r="E24" s="23">
        <f t="shared" si="6"/>
        <v>0.7</v>
      </c>
      <c r="F24" s="23">
        <f t="shared" si="6"/>
        <v>0.7</v>
      </c>
      <c r="G24" s="34"/>
      <c r="H24" s="34"/>
      <c r="I24" s="34"/>
      <c r="J24" s="34"/>
      <c r="K24" s="34"/>
      <c r="L24" s="34"/>
      <c r="M24" s="34"/>
      <c r="N24" s="34"/>
      <c r="O24" s="34"/>
      <c r="P24" s="34"/>
      <c r="Q24" s="34"/>
      <c r="R24" s="34"/>
      <c r="S24" s="34"/>
      <c r="T24" s="34"/>
      <c r="U24" s="34"/>
      <c r="V24" s="34"/>
      <c r="W24" s="34"/>
      <c r="X24" s="34"/>
      <c r="Y24" s="34"/>
      <c r="Z24" s="34"/>
      <c r="AA24" s="34"/>
      <c r="AB24" s="34"/>
      <c r="AC24" s="34"/>
      <c r="AD24" s="34"/>
      <c r="AE24" s="34"/>
      <c r="AF24" s="34"/>
      <c r="AG24" s="34"/>
    </row>
    <row r="25" spans="1:33" x14ac:dyDescent="0.2">
      <c r="A25" s="34" t="s">
        <v>126</v>
      </c>
      <c r="B25" s="35" t="s">
        <v>4</v>
      </c>
      <c r="C25" s="21">
        <f>C23*C17</f>
        <v>450000000</v>
      </c>
      <c r="D25" s="21">
        <f t="shared" ref="D25:F25" si="7">D23*D17</f>
        <v>540000000</v>
      </c>
      <c r="E25" s="21">
        <f t="shared" si="7"/>
        <v>690000000</v>
      </c>
      <c r="F25" s="21">
        <f t="shared" si="7"/>
        <v>763087500</v>
      </c>
      <c r="G25" s="34"/>
      <c r="H25" s="34"/>
      <c r="I25" s="34"/>
      <c r="J25" s="34"/>
      <c r="K25" s="34"/>
      <c r="L25" s="34"/>
      <c r="M25" s="34"/>
      <c r="N25" s="34"/>
      <c r="O25" s="34"/>
      <c r="P25" s="34"/>
      <c r="Q25" s="34"/>
      <c r="R25" s="34"/>
      <c r="S25" s="34"/>
      <c r="T25" s="34"/>
      <c r="U25" s="34"/>
      <c r="V25" s="34"/>
      <c r="W25" s="34"/>
      <c r="X25" s="34"/>
      <c r="Y25" s="34"/>
      <c r="Z25" s="34"/>
      <c r="AA25" s="34"/>
      <c r="AB25" s="34"/>
      <c r="AC25" s="34"/>
      <c r="AD25" s="34"/>
      <c r="AE25" s="34"/>
      <c r="AF25" s="34"/>
      <c r="AG25" s="34"/>
    </row>
    <row r="26" spans="1:33" x14ac:dyDescent="0.2">
      <c r="A26" s="34" t="s">
        <v>127</v>
      </c>
      <c r="B26" s="35" t="s">
        <v>4</v>
      </c>
      <c r="C26" s="21">
        <f>C24*C17</f>
        <v>1049999999.9999999</v>
      </c>
      <c r="D26" s="21">
        <f t="shared" ref="D26:F26" si="8">D24*D17</f>
        <v>1260000000</v>
      </c>
      <c r="E26" s="21">
        <f t="shared" si="8"/>
        <v>1610000000</v>
      </c>
      <c r="F26" s="21">
        <f t="shared" si="8"/>
        <v>1780537500</v>
      </c>
      <c r="G26" s="34"/>
      <c r="H26" s="34"/>
      <c r="I26" s="34"/>
      <c r="J26" s="34"/>
      <c r="K26" s="34"/>
      <c r="L26" s="34"/>
      <c r="M26" s="34"/>
      <c r="N26" s="34"/>
      <c r="O26" s="34"/>
      <c r="P26" s="34"/>
      <c r="Q26" s="34"/>
      <c r="R26" s="34"/>
      <c r="S26" s="34"/>
      <c r="T26" s="34"/>
      <c r="U26" s="34"/>
      <c r="V26" s="34"/>
      <c r="W26" s="34"/>
      <c r="X26" s="34"/>
      <c r="Y26" s="34"/>
      <c r="Z26" s="34"/>
      <c r="AA26" s="34"/>
      <c r="AB26" s="34"/>
      <c r="AC26" s="34"/>
      <c r="AD26" s="34"/>
      <c r="AE26" s="34"/>
      <c r="AF26" s="34"/>
      <c r="AG26" s="34"/>
    </row>
    <row r="27" spans="1:33" ht="17" x14ac:dyDescent="0.2">
      <c r="A27" s="34" t="s">
        <v>128</v>
      </c>
      <c r="B27" s="35" t="s">
        <v>71</v>
      </c>
      <c r="C27" s="18">
        <v>0.12</v>
      </c>
      <c r="D27" s="18">
        <v>0.12</v>
      </c>
      <c r="E27" s="18">
        <v>0.12</v>
      </c>
      <c r="F27" s="18">
        <v>0.12</v>
      </c>
      <c r="G27" s="34"/>
      <c r="H27" s="34"/>
      <c r="I27" s="34"/>
      <c r="J27" s="34"/>
      <c r="K27" s="34"/>
      <c r="L27" s="34"/>
      <c r="M27" s="34"/>
      <c r="N27" s="34"/>
      <c r="O27" s="34"/>
      <c r="P27" s="34"/>
      <c r="Q27" s="34"/>
      <c r="R27" s="34"/>
      <c r="S27" s="34"/>
      <c r="T27" s="34"/>
      <c r="U27" s="34"/>
      <c r="V27" s="34"/>
      <c r="W27" s="34"/>
      <c r="X27" s="34"/>
      <c r="Y27" s="34"/>
      <c r="Z27" s="34"/>
      <c r="AA27" s="34"/>
      <c r="AB27" s="34"/>
      <c r="AC27" s="34"/>
      <c r="AD27" s="34"/>
      <c r="AE27" s="34"/>
      <c r="AF27" s="34"/>
      <c r="AG27" s="34"/>
    </row>
    <row r="28" spans="1:33" ht="17" x14ac:dyDescent="0.2">
      <c r="A28" s="34" t="s">
        <v>129</v>
      </c>
      <c r="B28" s="35" t="s">
        <v>71</v>
      </c>
      <c r="C28" s="18">
        <v>0.04</v>
      </c>
      <c r="D28" s="18">
        <v>0.04</v>
      </c>
      <c r="E28" s="18">
        <v>0.04</v>
      </c>
      <c r="F28" s="18">
        <v>0.04</v>
      </c>
      <c r="G28" s="34"/>
      <c r="H28" s="34"/>
      <c r="I28" s="34"/>
      <c r="J28" s="34"/>
      <c r="K28" s="34"/>
      <c r="L28" s="34"/>
      <c r="M28" s="34"/>
      <c r="N28" s="34"/>
      <c r="O28" s="34"/>
      <c r="P28" s="34"/>
      <c r="Q28" s="34"/>
      <c r="R28" s="34"/>
      <c r="S28" s="34"/>
      <c r="T28" s="34"/>
      <c r="U28" s="34"/>
      <c r="V28" s="34"/>
      <c r="W28" s="34"/>
      <c r="X28" s="34"/>
      <c r="Y28" s="34"/>
      <c r="Z28" s="34"/>
      <c r="AA28" s="34"/>
      <c r="AB28" s="34"/>
      <c r="AC28" s="34"/>
      <c r="AD28" s="34"/>
      <c r="AE28" s="34"/>
      <c r="AF28" s="34"/>
      <c r="AG28" s="34"/>
    </row>
    <row r="29" spans="1:33" ht="17" x14ac:dyDescent="0.2">
      <c r="A29" s="34" t="s">
        <v>130</v>
      </c>
      <c r="B29" s="35" t="s">
        <v>71</v>
      </c>
      <c r="C29" s="18">
        <v>0.28000000000000003</v>
      </c>
      <c r="D29" s="18">
        <v>0.28000000000000003</v>
      </c>
      <c r="E29" s="18">
        <v>0.28000000000000003</v>
      </c>
      <c r="F29" s="18">
        <v>0.28000000000000003</v>
      </c>
      <c r="G29" s="34"/>
      <c r="H29" s="34"/>
      <c r="I29" s="34"/>
      <c r="J29" s="34"/>
      <c r="K29" s="34"/>
      <c r="L29" s="34"/>
      <c r="M29" s="34"/>
      <c r="N29" s="34"/>
      <c r="O29" s="34"/>
      <c r="P29" s="34"/>
      <c r="Q29" s="34"/>
      <c r="R29" s="34"/>
      <c r="S29" s="34"/>
      <c r="T29" s="34"/>
      <c r="U29" s="34"/>
      <c r="V29" s="34"/>
      <c r="W29" s="34"/>
      <c r="X29" s="34"/>
      <c r="Y29" s="34"/>
      <c r="Z29" s="34"/>
      <c r="AA29" s="34"/>
      <c r="AB29" s="34"/>
      <c r="AC29" s="34"/>
      <c r="AD29" s="34"/>
      <c r="AE29" s="34"/>
      <c r="AF29" s="34"/>
      <c r="AG29" s="34"/>
    </row>
    <row r="30" spans="1:33" ht="17" x14ac:dyDescent="0.2">
      <c r="A30" s="34" t="s">
        <v>56</v>
      </c>
      <c r="B30" s="35" t="s">
        <v>71</v>
      </c>
      <c r="C30" s="24">
        <f>(C25/C17)*C27+(C26/C17)*C28*(1-C29)</f>
        <v>5.6159999999999995E-2</v>
      </c>
      <c r="D30" s="24">
        <f t="shared" ref="D30:F30" si="9">(D25/D17)*D27+(D26/D17)*D28*(1-D29)</f>
        <v>5.6159999999999995E-2</v>
      </c>
      <c r="E30" s="24">
        <f t="shared" si="9"/>
        <v>5.6159999999999995E-2</v>
      </c>
      <c r="F30" s="24">
        <f t="shared" si="9"/>
        <v>5.6159999999999995E-2</v>
      </c>
      <c r="G30" s="34"/>
      <c r="H30" s="34"/>
      <c r="I30" s="34"/>
      <c r="J30" s="34"/>
      <c r="K30" s="34"/>
      <c r="L30" s="34"/>
      <c r="M30" s="34"/>
      <c r="N30" s="34"/>
      <c r="O30" s="34"/>
      <c r="P30" s="34"/>
      <c r="Q30" s="34"/>
      <c r="R30" s="34"/>
      <c r="S30" s="34"/>
      <c r="T30" s="34"/>
      <c r="U30" s="34"/>
      <c r="V30" s="34"/>
      <c r="W30" s="34"/>
      <c r="X30" s="34"/>
      <c r="Y30" s="34"/>
      <c r="Z30" s="34"/>
      <c r="AA30" s="34"/>
      <c r="AB30" s="34"/>
      <c r="AC30" s="34"/>
      <c r="AD30" s="34"/>
      <c r="AE30" s="34"/>
      <c r="AF30" s="34"/>
      <c r="AG30" s="34"/>
    </row>
    <row r="31" spans="1:33" x14ac:dyDescent="0.2">
      <c r="A31" s="34" t="s">
        <v>43</v>
      </c>
      <c r="B31" s="35" t="s">
        <v>71</v>
      </c>
      <c r="C31" s="18">
        <v>3.5000000000000003E-2</v>
      </c>
      <c r="D31" s="18">
        <v>3.5000000000000003E-2</v>
      </c>
      <c r="E31" s="18">
        <v>3.5000000000000003E-2</v>
      </c>
      <c r="F31" s="18">
        <v>3.5000000000000003E-2</v>
      </c>
      <c r="G31" s="34"/>
      <c r="H31" s="34"/>
      <c r="I31" s="34"/>
      <c r="J31" s="34"/>
      <c r="K31" s="34"/>
      <c r="L31" s="34"/>
      <c r="M31" s="34"/>
      <c r="N31" s="34"/>
      <c r="O31" s="34"/>
      <c r="P31" s="34"/>
      <c r="Q31" s="34"/>
      <c r="R31" s="34"/>
      <c r="S31" s="34"/>
      <c r="T31" s="34"/>
      <c r="U31" s="34"/>
      <c r="V31" s="34"/>
      <c r="W31" s="34"/>
      <c r="X31" s="34"/>
      <c r="Y31" s="34"/>
      <c r="Z31" s="34"/>
      <c r="AA31" s="34"/>
      <c r="AB31" s="34"/>
      <c r="AC31" s="34"/>
      <c r="AD31" s="34"/>
      <c r="AE31" s="34"/>
      <c r="AF31" s="34"/>
      <c r="AG31" s="34"/>
    </row>
    <row r="32" spans="1:33" ht="17" x14ac:dyDescent="0.2">
      <c r="A32" s="34" t="s">
        <v>131</v>
      </c>
      <c r="B32" s="35" t="s">
        <v>71</v>
      </c>
      <c r="C32" s="24">
        <f>(1+C30)/(1+C31)-1</f>
        <v>2.0444444444444487E-2</v>
      </c>
      <c r="D32" s="24">
        <f t="shared" ref="D32:F32" si="10">(1+D30)/(1+D31)-1</f>
        <v>2.0444444444444487E-2</v>
      </c>
      <c r="E32" s="24">
        <f t="shared" si="10"/>
        <v>2.0444444444444487E-2</v>
      </c>
      <c r="F32" s="24">
        <f t="shared" si="10"/>
        <v>2.0444444444444487E-2</v>
      </c>
      <c r="G32" s="34"/>
      <c r="H32" s="34"/>
      <c r="I32" s="34"/>
      <c r="J32" s="34"/>
      <c r="K32" s="34"/>
      <c r="L32" s="34"/>
      <c r="M32" s="34"/>
      <c r="N32" s="34"/>
      <c r="O32" s="34"/>
      <c r="P32" s="34"/>
      <c r="Q32" s="34"/>
      <c r="R32" s="34"/>
      <c r="S32" s="34"/>
      <c r="T32" s="34"/>
      <c r="U32" s="34"/>
      <c r="V32" s="34"/>
      <c r="W32" s="34"/>
      <c r="X32" s="34"/>
      <c r="Y32" s="34"/>
      <c r="Z32" s="34"/>
      <c r="AA32" s="34"/>
      <c r="AB32" s="34"/>
      <c r="AC32" s="34"/>
      <c r="AD32" s="34"/>
      <c r="AE32" s="34"/>
      <c r="AF32" s="34"/>
      <c r="AG32" s="34"/>
    </row>
    <row r="33" spans="1:33" s="81" customFormat="1" ht="14.5" customHeight="1" x14ac:dyDescent="0.2">
      <c r="A33" s="53" t="s">
        <v>66</v>
      </c>
      <c r="B33" s="56"/>
      <c r="C33" s="55"/>
      <c r="D33" s="55"/>
      <c r="E33" s="55"/>
      <c r="F33" s="55"/>
      <c r="G33" s="75"/>
      <c r="H33" s="75"/>
      <c r="I33" s="75"/>
      <c r="J33" s="75"/>
      <c r="K33" s="75"/>
      <c r="L33" s="75"/>
      <c r="M33" s="75"/>
      <c r="N33" s="75"/>
      <c r="O33" s="75"/>
      <c r="P33" s="75"/>
      <c r="Q33" s="75"/>
      <c r="R33" s="75"/>
      <c r="S33" s="75"/>
      <c r="T33" s="75"/>
      <c r="U33" s="75"/>
      <c r="V33" s="75"/>
      <c r="W33" s="75"/>
      <c r="X33" s="75"/>
      <c r="Y33" s="75"/>
      <c r="Z33" s="75"/>
      <c r="AA33" s="75"/>
      <c r="AB33" s="75"/>
      <c r="AC33" s="75"/>
      <c r="AD33" s="75"/>
      <c r="AE33" s="75"/>
      <c r="AF33" s="75"/>
      <c r="AG33" s="75"/>
    </row>
    <row r="34" spans="1:33" ht="14.5" customHeight="1" x14ac:dyDescent="0.2">
      <c r="A34" s="70" t="s">
        <v>133</v>
      </c>
      <c r="B34" s="35" t="s">
        <v>4</v>
      </c>
      <c r="C34" s="71">
        <f>I52</f>
        <v>3071485.7418542393</v>
      </c>
      <c r="D34" s="71">
        <f>Q52</f>
        <v>3020570.334640082</v>
      </c>
      <c r="E34" s="71">
        <f>Y52</f>
        <v>3020762.299707748</v>
      </c>
      <c r="F34" s="71">
        <f>AG52</f>
        <v>4720445.7259895578</v>
      </c>
      <c r="G34" s="34"/>
      <c r="H34" s="34"/>
      <c r="I34" s="34"/>
      <c r="J34" s="34"/>
      <c r="K34" s="34"/>
      <c r="L34" s="34"/>
      <c r="M34" s="34"/>
      <c r="N34" s="34"/>
      <c r="O34" s="34"/>
      <c r="P34" s="34"/>
      <c r="Q34" s="34"/>
      <c r="R34" s="34"/>
      <c r="S34" s="34"/>
      <c r="T34" s="34"/>
      <c r="U34" s="34"/>
      <c r="V34" s="34"/>
      <c r="W34" s="34"/>
      <c r="X34" s="34"/>
      <c r="Y34" s="34"/>
      <c r="Z34" s="34"/>
      <c r="AA34" s="34"/>
      <c r="AB34" s="34"/>
      <c r="AC34" s="34"/>
      <c r="AD34" s="34"/>
      <c r="AE34" s="34"/>
      <c r="AF34" s="34"/>
      <c r="AG34" s="34"/>
    </row>
    <row r="35" spans="1:33" ht="14.5" customHeight="1" x14ac:dyDescent="0.2">
      <c r="A35" s="34" t="s">
        <v>134</v>
      </c>
      <c r="B35" s="35" t="s">
        <v>111</v>
      </c>
      <c r="C35" s="25">
        <f>C34/C6</f>
        <v>6142.9714837084784</v>
      </c>
      <c r="D35" s="25">
        <f t="shared" ref="D35:F35" si="11">D34/D6</f>
        <v>6041.1406692801638</v>
      </c>
      <c r="E35" s="25">
        <f t="shared" si="11"/>
        <v>6041.5245994154957</v>
      </c>
      <c r="F35" s="25">
        <f t="shared" si="11"/>
        <v>8281.4837298062412</v>
      </c>
      <c r="G35" s="34"/>
      <c r="H35" s="34"/>
      <c r="I35" s="34"/>
      <c r="J35" s="34"/>
      <c r="K35" s="34"/>
      <c r="L35" s="34"/>
      <c r="M35" s="34"/>
      <c r="N35" s="34"/>
      <c r="O35" s="34"/>
      <c r="P35" s="34"/>
      <c r="Q35" s="34"/>
      <c r="R35" s="34"/>
      <c r="S35" s="34"/>
      <c r="T35" s="34"/>
      <c r="U35" s="34"/>
      <c r="V35" s="34"/>
      <c r="W35" s="34"/>
      <c r="X35" s="34"/>
      <c r="Y35" s="34"/>
      <c r="Z35" s="34"/>
      <c r="AA35" s="34"/>
      <c r="AB35" s="34"/>
      <c r="AC35" s="34"/>
      <c r="AD35" s="34"/>
      <c r="AE35" s="34"/>
      <c r="AF35" s="34"/>
      <c r="AG35" s="34"/>
    </row>
    <row r="36" spans="1:33" ht="14.5" customHeight="1" x14ac:dyDescent="0.2">
      <c r="A36" s="34" t="s">
        <v>135</v>
      </c>
      <c r="B36" s="35" t="s">
        <v>112</v>
      </c>
      <c r="C36" s="25">
        <f>C35*C18</f>
        <v>153.57428709271196</v>
      </c>
      <c r="D36" s="25">
        <f t="shared" ref="D36:F36" si="12">D35*D18</f>
        <v>151.02851673200411</v>
      </c>
      <c r="E36" s="25">
        <f t="shared" si="12"/>
        <v>151.03811498538741</v>
      </c>
      <c r="F36" s="25">
        <f t="shared" si="12"/>
        <v>207.03709324515603</v>
      </c>
      <c r="G36" s="34"/>
      <c r="H36" s="34"/>
      <c r="I36" s="34"/>
      <c r="J36" s="34"/>
      <c r="K36" s="34"/>
      <c r="L36" s="34"/>
      <c r="M36" s="34"/>
      <c r="N36" s="34"/>
      <c r="O36" s="34"/>
      <c r="P36" s="34"/>
      <c r="Q36" s="34"/>
      <c r="R36" s="34"/>
      <c r="S36" s="34"/>
      <c r="T36" s="34"/>
      <c r="U36" s="34"/>
      <c r="V36" s="34"/>
      <c r="W36" s="34"/>
      <c r="X36" s="34"/>
      <c r="Y36" s="34"/>
      <c r="Z36" s="34"/>
      <c r="AA36" s="34"/>
      <c r="AB36" s="34"/>
      <c r="AC36" s="34"/>
      <c r="AD36" s="34"/>
      <c r="AE36" s="34"/>
      <c r="AF36" s="34"/>
      <c r="AG36" s="34"/>
    </row>
    <row r="37" spans="1:33" ht="14.5" customHeight="1" x14ac:dyDescent="0.2">
      <c r="A37" s="34" t="s">
        <v>136</v>
      </c>
      <c r="B37" s="35" t="s">
        <v>71</v>
      </c>
      <c r="C37" s="26">
        <f>C32/(1-(1+C32)^(-C5))</f>
        <v>2.907836495915448E-2</v>
      </c>
      <c r="D37" s="26">
        <f t="shared" ref="D37:F37" si="13">D32/(1-(1+D32)^(-D5))</f>
        <v>2.907836495915448E-2</v>
      </c>
      <c r="E37" s="26">
        <f t="shared" si="13"/>
        <v>2.907836495915448E-2</v>
      </c>
      <c r="F37" s="26">
        <f t="shared" si="13"/>
        <v>2.907836495915448E-2</v>
      </c>
      <c r="G37" s="34"/>
      <c r="H37" s="34"/>
      <c r="I37" s="34"/>
      <c r="J37" s="34"/>
      <c r="K37" s="34"/>
      <c r="L37" s="34"/>
      <c r="M37" s="34"/>
      <c r="N37" s="34"/>
      <c r="O37" s="34"/>
      <c r="P37" s="34"/>
      <c r="Q37" s="34"/>
      <c r="R37" s="34"/>
      <c r="S37" s="34"/>
      <c r="T37" s="34"/>
      <c r="U37" s="34"/>
      <c r="V37" s="34"/>
      <c r="W37" s="34"/>
      <c r="X37" s="34"/>
      <c r="Y37" s="34"/>
      <c r="Z37" s="34"/>
      <c r="AA37" s="34"/>
      <c r="AB37" s="34"/>
      <c r="AC37" s="34"/>
      <c r="AD37" s="34"/>
      <c r="AE37" s="34"/>
      <c r="AF37" s="34"/>
      <c r="AG37" s="34"/>
    </row>
    <row r="38" spans="1:33" ht="14.5" customHeight="1" x14ac:dyDescent="0.2">
      <c r="A38" s="34" t="s">
        <v>137</v>
      </c>
      <c r="B38" s="35" t="s">
        <v>71</v>
      </c>
      <c r="C38" s="26">
        <f>1/C5</f>
        <v>1.6666666666666666E-2</v>
      </c>
      <c r="D38" s="26">
        <f t="shared" ref="D38:F38" si="14">1/D5</f>
        <v>1.6666666666666666E-2</v>
      </c>
      <c r="E38" s="26">
        <f t="shared" si="14"/>
        <v>1.6666666666666666E-2</v>
      </c>
      <c r="F38" s="26">
        <f t="shared" si="14"/>
        <v>1.6666666666666666E-2</v>
      </c>
      <c r="G38" s="34"/>
      <c r="H38" s="34"/>
      <c r="I38" s="34"/>
      <c r="J38" s="34"/>
      <c r="K38" s="34"/>
      <c r="L38" s="34"/>
      <c r="M38" s="34"/>
      <c r="N38" s="34"/>
      <c r="O38" s="34"/>
      <c r="P38" s="34"/>
      <c r="Q38" s="34"/>
      <c r="R38" s="34"/>
      <c r="S38" s="34"/>
      <c r="T38" s="34"/>
      <c r="U38" s="34"/>
      <c r="V38" s="34"/>
      <c r="W38" s="34"/>
      <c r="X38" s="34"/>
      <c r="Y38" s="34"/>
      <c r="Z38" s="34"/>
      <c r="AA38" s="34"/>
      <c r="AB38" s="34"/>
      <c r="AC38" s="34"/>
      <c r="AD38" s="34"/>
      <c r="AE38" s="34"/>
      <c r="AF38" s="34"/>
      <c r="AG38" s="34"/>
    </row>
    <row r="39" spans="1:33" ht="14.5" customHeight="1" x14ac:dyDescent="0.2">
      <c r="A39" s="34" t="s">
        <v>138</v>
      </c>
      <c r="B39" s="35" t="s">
        <v>71</v>
      </c>
      <c r="C39" s="26">
        <f>C37*(1-C29*C38)/(1-C29)*C45</f>
        <v>4.622786918205582E-2</v>
      </c>
      <c r="D39" s="26">
        <f t="shared" ref="D39:F39" si="15">D37*(1-D29*D38)/(1-D29)*D45</f>
        <v>4.7433813595500751E-2</v>
      </c>
      <c r="E39" s="26">
        <f t="shared" si="15"/>
        <v>4.7433813595500751E-2</v>
      </c>
      <c r="F39" s="26">
        <f t="shared" si="15"/>
        <v>5.4267498605022051E-2</v>
      </c>
      <c r="G39" s="34"/>
      <c r="H39" s="34"/>
      <c r="I39" s="34"/>
      <c r="J39" s="34"/>
      <c r="K39" s="34"/>
      <c r="L39" s="34"/>
      <c r="M39" s="34"/>
      <c r="N39" s="34"/>
      <c r="O39" s="34"/>
      <c r="P39" s="34"/>
      <c r="Q39" s="34"/>
      <c r="R39" s="34"/>
      <c r="S39" s="34"/>
      <c r="T39" s="34"/>
      <c r="U39" s="34"/>
      <c r="V39" s="34"/>
      <c r="W39" s="34"/>
      <c r="X39" s="34"/>
      <c r="Y39" s="34"/>
      <c r="Z39" s="34"/>
      <c r="AA39" s="34"/>
      <c r="AB39" s="34"/>
      <c r="AC39" s="34"/>
      <c r="AD39" s="34"/>
      <c r="AE39" s="34"/>
      <c r="AF39" s="34"/>
      <c r="AG39" s="34"/>
    </row>
    <row r="40" spans="1:33" ht="14.5" customHeight="1" x14ac:dyDescent="0.2">
      <c r="A40" s="34" t="s">
        <v>139</v>
      </c>
      <c r="B40" s="35" t="s">
        <v>67</v>
      </c>
      <c r="C40" s="27">
        <f>C7*365</f>
        <v>2920</v>
      </c>
      <c r="D40" s="27">
        <f t="shared" ref="D40:F40" si="16">D7*365</f>
        <v>2920</v>
      </c>
      <c r="E40" s="27">
        <f t="shared" si="16"/>
        <v>2920</v>
      </c>
      <c r="F40" s="27">
        <f t="shared" si="16"/>
        <v>4380</v>
      </c>
      <c r="G40" s="34"/>
      <c r="H40" s="34"/>
      <c r="I40" s="34"/>
      <c r="J40" s="34"/>
      <c r="K40" s="34"/>
      <c r="L40" s="34"/>
      <c r="M40" s="34"/>
      <c r="N40" s="34"/>
      <c r="O40" s="34"/>
      <c r="P40" s="34"/>
      <c r="Q40" s="34"/>
      <c r="R40" s="34"/>
      <c r="S40" s="34"/>
      <c r="T40" s="34"/>
      <c r="U40" s="34"/>
      <c r="V40" s="34"/>
      <c r="W40" s="34"/>
      <c r="X40" s="34"/>
      <c r="Y40" s="34"/>
      <c r="Z40" s="34"/>
      <c r="AA40" s="34"/>
      <c r="AB40" s="34"/>
      <c r="AC40" s="34"/>
      <c r="AD40" s="34"/>
      <c r="AE40" s="34"/>
      <c r="AF40" s="34"/>
      <c r="AG40" s="34"/>
    </row>
    <row r="41" spans="1:33" ht="14.5" customHeight="1" x14ac:dyDescent="0.2">
      <c r="A41" s="34" t="s">
        <v>140</v>
      </c>
      <c r="B41" s="35" t="s">
        <v>69</v>
      </c>
      <c r="C41" s="66">
        <v>0.1</v>
      </c>
      <c r="D41" s="66">
        <v>0.1</v>
      </c>
      <c r="E41" s="66">
        <v>0.1</v>
      </c>
      <c r="F41" s="66">
        <v>0.1</v>
      </c>
      <c r="G41" s="34"/>
      <c r="H41" s="34"/>
      <c r="I41" s="34"/>
      <c r="J41" s="34"/>
      <c r="K41" s="34"/>
      <c r="L41" s="34"/>
      <c r="M41" s="34"/>
      <c r="N41" s="34"/>
      <c r="O41" s="34"/>
      <c r="P41" s="34"/>
      <c r="Q41" s="34"/>
      <c r="R41" s="34"/>
      <c r="S41" s="34"/>
      <c r="T41" s="34"/>
      <c r="U41" s="34"/>
      <c r="V41" s="34"/>
      <c r="W41" s="34"/>
      <c r="X41" s="34"/>
      <c r="Y41" s="34"/>
      <c r="Z41" s="34"/>
      <c r="AA41" s="34"/>
      <c r="AB41" s="34"/>
      <c r="AC41" s="34"/>
      <c r="AD41" s="34"/>
      <c r="AE41" s="34"/>
      <c r="AF41" s="34"/>
      <c r="AG41" s="34"/>
    </row>
    <row r="42" spans="1:33" ht="26" x14ac:dyDescent="0.2">
      <c r="A42" s="34" t="s">
        <v>141</v>
      </c>
      <c r="B42" s="35" t="s">
        <v>68</v>
      </c>
      <c r="C42" s="28">
        <f>C41/C9</f>
        <v>0.15384615384615385</v>
      </c>
      <c r="D42" s="28">
        <f t="shared" ref="D42:F42" si="17">D41/D9</f>
        <v>0.14285714285714288</v>
      </c>
      <c r="E42" s="28">
        <f t="shared" si="17"/>
        <v>0.13333333333333333</v>
      </c>
      <c r="F42" s="28">
        <f t="shared" si="17"/>
        <v>0.125</v>
      </c>
      <c r="G42" s="34"/>
      <c r="H42" s="34"/>
      <c r="I42" s="34"/>
      <c r="J42" s="34"/>
      <c r="K42" s="34"/>
      <c r="L42" s="34"/>
      <c r="M42" s="34"/>
      <c r="N42" s="34"/>
      <c r="O42" s="34"/>
      <c r="P42" s="34"/>
      <c r="Q42" s="34"/>
      <c r="R42" s="34"/>
      <c r="S42" s="34"/>
      <c r="T42" s="34"/>
      <c r="U42" s="34"/>
      <c r="V42" s="34"/>
      <c r="W42" s="34"/>
      <c r="X42" s="34"/>
      <c r="Y42" s="34"/>
      <c r="Z42" s="34"/>
      <c r="AA42" s="34"/>
      <c r="AB42" s="34"/>
      <c r="AC42" s="34"/>
      <c r="AD42" s="34"/>
      <c r="AE42" s="34"/>
      <c r="AF42" s="34"/>
      <c r="AG42" s="34"/>
    </row>
    <row r="43" spans="1:33" s="81" customFormat="1" ht="14.5" customHeight="1" x14ac:dyDescent="0.2">
      <c r="A43" s="53" t="s">
        <v>63</v>
      </c>
      <c r="B43" s="56"/>
      <c r="C43" s="55"/>
      <c r="D43" s="55"/>
      <c r="E43" s="55"/>
      <c r="F43" s="55"/>
      <c r="G43" s="75"/>
      <c r="H43" s="75"/>
      <c r="I43" s="75"/>
      <c r="J43" s="75"/>
      <c r="K43" s="75"/>
      <c r="L43" s="75"/>
      <c r="M43" s="75"/>
      <c r="N43" s="75"/>
      <c r="O43" s="75"/>
      <c r="P43" s="75"/>
      <c r="Q43" s="75"/>
      <c r="R43" s="75"/>
      <c r="S43" s="75"/>
      <c r="T43" s="75"/>
      <c r="U43" s="75"/>
      <c r="V43" s="75"/>
      <c r="W43" s="75"/>
      <c r="X43" s="75"/>
      <c r="Y43" s="75"/>
      <c r="Z43" s="75"/>
      <c r="AA43" s="75"/>
      <c r="AB43" s="75"/>
      <c r="AC43" s="75"/>
      <c r="AD43" s="75"/>
      <c r="AE43" s="75"/>
      <c r="AF43" s="75"/>
      <c r="AG43" s="75"/>
    </row>
    <row r="44" spans="1:33" ht="14.5" customHeight="1" x14ac:dyDescent="0.2">
      <c r="A44" s="34" t="s">
        <v>142</v>
      </c>
      <c r="B44" s="35" t="s">
        <v>57</v>
      </c>
      <c r="C44" s="73">
        <v>5</v>
      </c>
      <c r="D44" s="73">
        <v>6</v>
      </c>
      <c r="E44" s="73">
        <v>6</v>
      </c>
      <c r="F44" s="73">
        <v>10</v>
      </c>
      <c r="G44" s="34"/>
      <c r="H44" s="34"/>
      <c r="I44" s="34"/>
      <c r="J44" s="34"/>
      <c r="K44" s="34"/>
      <c r="L44" s="34"/>
      <c r="M44" s="34"/>
      <c r="N44" s="34"/>
      <c r="O44" s="34"/>
      <c r="P44" s="34"/>
      <c r="Q44" s="34"/>
      <c r="R44" s="34"/>
      <c r="S44" s="34"/>
      <c r="T44" s="34"/>
      <c r="U44" s="34"/>
      <c r="V44" s="34"/>
      <c r="W44" s="34"/>
      <c r="X44" s="34"/>
      <c r="Y44" s="34"/>
      <c r="Z44" s="34"/>
      <c r="AA44" s="34"/>
      <c r="AB44" s="34"/>
      <c r="AC44" s="34"/>
      <c r="AD44" s="34"/>
      <c r="AE44" s="34"/>
      <c r="AF44" s="34"/>
      <c r="AG44" s="34"/>
    </row>
    <row r="45" spans="1:33" ht="14.5" customHeight="1" x14ac:dyDescent="0.2">
      <c r="A45" s="34" t="s">
        <v>58</v>
      </c>
      <c r="B45" s="35" t="s">
        <v>59</v>
      </c>
      <c r="C45" s="29">
        <f>INDEX(ConFinFactor!$B:$B,MATCH(LCOS!C44,ConFinFactor!$A:$A,0))</f>
        <v>1.1499999999999999</v>
      </c>
      <c r="D45" s="29">
        <f>INDEX(ConFinFactor!$B:$B,MATCH(LCOS!D44,ConFinFactor!$A:$A,0))</f>
        <v>1.18</v>
      </c>
      <c r="E45" s="29">
        <f>INDEX(ConFinFactor!$B:$B,MATCH(LCOS!E44,ConFinFactor!$A:$A,0))</f>
        <v>1.18</v>
      </c>
      <c r="F45" s="29">
        <f>INDEX(ConFinFactor!$B:$B,MATCH(LCOS!F44,ConFinFactor!$A:$A,0))</f>
        <v>1.35</v>
      </c>
      <c r="G45" s="34"/>
      <c r="H45" s="34"/>
      <c r="I45" s="34"/>
      <c r="J45" s="34"/>
      <c r="K45" s="34"/>
      <c r="L45" s="34"/>
      <c r="M45" s="34"/>
      <c r="N45" s="34"/>
      <c r="O45" s="34"/>
      <c r="P45" s="34"/>
      <c r="Q45" s="34"/>
      <c r="R45" s="34"/>
      <c r="S45" s="34"/>
      <c r="T45" s="34"/>
      <c r="U45" s="34"/>
      <c r="V45" s="34"/>
      <c r="W45" s="34"/>
      <c r="X45" s="34"/>
      <c r="Y45" s="34"/>
      <c r="Z45" s="34"/>
      <c r="AA45" s="34"/>
      <c r="AB45" s="34"/>
      <c r="AC45" s="34"/>
      <c r="AD45" s="34"/>
      <c r="AE45" s="34"/>
      <c r="AF45" s="34"/>
      <c r="AG45" s="34"/>
    </row>
    <row r="46" spans="1:33" s="81" customFormat="1" ht="14.5" customHeight="1" x14ac:dyDescent="0.2">
      <c r="A46" s="53" t="s">
        <v>72</v>
      </c>
      <c r="B46" s="56"/>
      <c r="C46" s="55"/>
      <c r="D46" s="55"/>
      <c r="E46" s="55"/>
      <c r="F46" s="55"/>
      <c r="G46" s="75"/>
      <c r="H46" s="75"/>
      <c r="I46" s="75"/>
      <c r="J46" s="75"/>
      <c r="K46" s="75"/>
      <c r="L46" s="75"/>
      <c r="M46" s="75"/>
      <c r="N46" s="75"/>
      <c r="O46" s="75"/>
      <c r="P46" s="75"/>
      <c r="Q46" s="75"/>
      <c r="R46" s="75"/>
      <c r="S46" s="75"/>
      <c r="T46" s="75"/>
      <c r="U46" s="75"/>
      <c r="V46" s="75"/>
      <c r="W46" s="75"/>
      <c r="X46" s="75"/>
      <c r="Y46" s="75"/>
      <c r="Z46" s="75"/>
      <c r="AA46" s="75"/>
      <c r="AB46" s="75"/>
      <c r="AC46" s="75"/>
      <c r="AD46" s="75"/>
      <c r="AE46" s="75"/>
      <c r="AF46" s="75"/>
      <c r="AG46" s="75"/>
    </row>
    <row r="47" spans="1:33" ht="14.5" customHeight="1" x14ac:dyDescent="0.2">
      <c r="A47" s="34" t="s">
        <v>143</v>
      </c>
      <c r="B47" s="35" t="s">
        <v>2</v>
      </c>
      <c r="C47" s="16">
        <v>2030</v>
      </c>
      <c r="D47" s="16">
        <v>2030</v>
      </c>
      <c r="E47" s="16">
        <v>2030</v>
      </c>
      <c r="F47" s="16">
        <v>2030</v>
      </c>
      <c r="G47" s="34"/>
      <c r="H47" s="34"/>
      <c r="I47" s="34"/>
      <c r="J47" s="34"/>
      <c r="K47" s="34"/>
      <c r="L47" s="34"/>
      <c r="M47" s="34"/>
      <c r="N47" s="34"/>
      <c r="O47" s="34"/>
      <c r="P47" s="34"/>
      <c r="Q47" s="34"/>
      <c r="R47" s="34"/>
      <c r="S47" s="34"/>
      <c r="T47" s="34"/>
      <c r="U47" s="34"/>
      <c r="V47" s="34"/>
      <c r="W47" s="34"/>
      <c r="X47" s="34"/>
      <c r="Y47" s="34"/>
      <c r="Z47" s="34"/>
      <c r="AA47" s="34"/>
      <c r="AB47" s="34"/>
      <c r="AC47" s="34"/>
      <c r="AD47" s="34"/>
      <c r="AE47" s="34"/>
      <c r="AF47" s="34"/>
      <c r="AG47" s="34"/>
    </row>
    <row r="48" spans="1:33" ht="14.5" customHeight="1" x14ac:dyDescent="0.2">
      <c r="A48" s="34" t="s">
        <v>144</v>
      </c>
      <c r="B48" s="35" t="s">
        <v>2</v>
      </c>
      <c r="C48" s="30">
        <f>C47+C44</f>
        <v>2035</v>
      </c>
      <c r="D48" s="30">
        <f t="shared" ref="D48:F48" si="18">D47+D44</f>
        <v>2036</v>
      </c>
      <c r="E48" s="30">
        <f t="shared" si="18"/>
        <v>2036</v>
      </c>
      <c r="F48" s="30">
        <f t="shared" si="18"/>
        <v>2040</v>
      </c>
      <c r="G48" s="34"/>
      <c r="H48" s="34"/>
      <c r="I48" s="34"/>
      <c r="J48" s="34"/>
      <c r="K48" s="34"/>
      <c r="L48" s="34"/>
      <c r="M48" s="34"/>
      <c r="N48" s="34"/>
      <c r="O48" s="34"/>
      <c r="P48" s="34"/>
      <c r="Q48" s="34"/>
      <c r="R48" s="34"/>
      <c r="S48" s="34"/>
      <c r="T48" s="34"/>
      <c r="U48" s="34"/>
      <c r="V48" s="34"/>
      <c r="W48" s="34"/>
      <c r="X48" s="34"/>
      <c r="Y48" s="34"/>
      <c r="Z48" s="34"/>
      <c r="AA48" s="34"/>
      <c r="AB48" s="34"/>
      <c r="AC48" s="34"/>
      <c r="AD48" s="34"/>
      <c r="AE48" s="34"/>
      <c r="AF48" s="34"/>
      <c r="AG48" s="34"/>
    </row>
    <row r="49" spans="1:33" ht="14.5" customHeight="1" x14ac:dyDescent="0.2">
      <c r="A49" s="34" t="s">
        <v>145</v>
      </c>
      <c r="B49" s="36" t="s">
        <v>2</v>
      </c>
      <c r="C49" s="30">
        <f>C48+C5-1</f>
        <v>2094</v>
      </c>
      <c r="D49" s="30">
        <f>D48+D5-1</f>
        <v>2095</v>
      </c>
      <c r="E49" s="30">
        <f t="shared" ref="E49:F49" si="19">E48+E5-1</f>
        <v>2095</v>
      </c>
      <c r="F49" s="30">
        <f t="shared" si="19"/>
        <v>2099</v>
      </c>
      <c r="G49" s="34"/>
      <c r="H49" s="34"/>
      <c r="I49" s="34"/>
      <c r="J49" s="80"/>
      <c r="K49" s="34"/>
      <c r="L49" s="34"/>
      <c r="M49" s="34"/>
      <c r="N49" s="34"/>
      <c r="O49" s="34"/>
      <c r="P49" s="34"/>
      <c r="Q49" s="34"/>
      <c r="R49" s="80"/>
      <c r="S49" s="34"/>
      <c r="T49" s="34"/>
      <c r="U49" s="34"/>
      <c r="V49" s="34"/>
      <c r="W49" s="34"/>
      <c r="X49" s="34"/>
      <c r="Y49" s="34"/>
      <c r="Z49" s="80"/>
      <c r="AA49" s="34"/>
      <c r="AB49" s="34"/>
      <c r="AC49" s="34"/>
      <c r="AD49" s="34"/>
      <c r="AE49" s="34"/>
      <c r="AF49" s="34"/>
      <c r="AG49" s="34"/>
    </row>
    <row r="50" spans="1:33" x14ac:dyDescent="0.2">
      <c r="A50" s="46"/>
      <c r="B50" s="47"/>
      <c r="C50" s="76"/>
      <c r="D50" s="34"/>
      <c r="E50" s="77"/>
      <c r="F50" s="77"/>
      <c r="G50" s="34"/>
      <c r="H50" s="34"/>
      <c r="I50" s="34"/>
      <c r="J50" s="80"/>
      <c r="K50" s="34"/>
      <c r="L50" s="34"/>
      <c r="M50" s="34"/>
      <c r="N50" s="34"/>
      <c r="O50" s="34"/>
      <c r="P50" s="34"/>
      <c r="Q50" s="34"/>
      <c r="R50" s="80"/>
      <c r="S50" s="34"/>
      <c r="T50" s="34"/>
      <c r="U50" s="34"/>
      <c r="V50" s="34"/>
      <c r="W50" s="34"/>
      <c r="X50" s="34"/>
      <c r="Y50" s="34"/>
      <c r="Z50" s="80"/>
      <c r="AA50" s="34"/>
      <c r="AB50" s="34"/>
      <c r="AC50" s="34"/>
      <c r="AD50" s="34"/>
      <c r="AE50" s="34"/>
      <c r="AF50" s="34"/>
      <c r="AG50" s="34"/>
    </row>
    <row r="51" spans="1:33" ht="16" x14ac:dyDescent="0.2">
      <c r="A51" s="34"/>
      <c r="B51" s="34"/>
      <c r="C51" s="84" t="str">
        <f>C3 &amp; " Annual Cash Flows"</f>
        <v>Adiabatic 
(A-CAES) Annual Cash Flows</v>
      </c>
      <c r="D51" s="85"/>
      <c r="E51" s="85"/>
      <c r="F51" s="85"/>
      <c r="G51" s="85"/>
      <c r="H51" s="85"/>
      <c r="I51" s="86"/>
      <c r="J51" s="45"/>
      <c r="K51" s="84" t="str">
        <f>D3 &amp; " Annual Cash Flows"</f>
        <v>Adiabatic+Isobaric 
(AI-CAES) Annual Cash Flows</v>
      </c>
      <c r="L51" s="85"/>
      <c r="M51" s="85"/>
      <c r="N51" s="85"/>
      <c r="O51" s="85"/>
      <c r="P51" s="85"/>
      <c r="Q51" s="86"/>
      <c r="R51" s="45"/>
      <c r="S51" s="84" t="str">
        <f>E3 &amp; " Annual Cash Flows"</f>
        <v>Multilevel 
(MLAI-CAES) Annual Cash Flows</v>
      </c>
      <c r="T51" s="85"/>
      <c r="U51" s="85"/>
      <c r="V51" s="85"/>
      <c r="W51" s="85"/>
      <c r="X51" s="85"/>
      <c r="Y51" s="86"/>
      <c r="Z51" s="45"/>
      <c r="AA51" s="84" t="str">
        <f>F3 &amp; " Annual Cash Flows"</f>
        <v>Pumped Hydro 
(PHS) Annual Cash Flows</v>
      </c>
      <c r="AB51" s="85"/>
      <c r="AC51" s="85"/>
      <c r="AD51" s="85"/>
      <c r="AE51" s="85"/>
      <c r="AF51" s="85"/>
      <c r="AG51" s="86"/>
    </row>
    <row r="52" spans="1:33" s="82" customFormat="1" x14ac:dyDescent="0.2">
      <c r="A52" s="48"/>
      <c r="B52" s="49" t="s">
        <v>61</v>
      </c>
      <c r="C52" s="31">
        <f>SUM(C54:C155)</f>
        <v>-1500000000</v>
      </c>
      <c r="D52" s="31">
        <f t="shared" ref="D52:H52" si="20">SUM(D54:D155)</f>
        <v>-2250000000</v>
      </c>
      <c r="E52" s="31">
        <f t="shared" si="20"/>
        <v>3866642354.2335291</v>
      </c>
      <c r="F52" s="31">
        <f t="shared" si="20"/>
        <v>75000000</v>
      </c>
      <c r="G52" s="31">
        <f t="shared" si="20"/>
        <v>399000000.00000006</v>
      </c>
      <c r="H52" s="31">
        <f t="shared" si="20"/>
        <v>590642354.23353064</v>
      </c>
      <c r="I52" s="32">
        <f>SUM(I54:I155)</f>
        <v>3071485.7418542393</v>
      </c>
      <c r="J52" s="45"/>
      <c r="K52" s="31">
        <f>SUM(K54:K155)</f>
        <v>-1800000000</v>
      </c>
      <c r="L52" s="31">
        <f t="shared" ref="L52:P52" si="21">SUM(L54:L155)</f>
        <v>-2700000000</v>
      </c>
      <c r="M52" s="31">
        <f t="shared" si="21"/>
        <v>4638958860.6806259</v>
      </c>
      <c r="N52" s="31">
        <f t="shared" si="21"/>
        <v>90000000</v>
      </c>
      <c r="O52" s="31">
        <f t="shared" si="21"/>
        <v>478800000.00000006</v>
      </c>
      <c r="P52" s="31">
        <f t="shared" si="21"/>
        <v>707758860.68063235</v>
      </c>
      <c r="Q52" s="32">
        <f>SUM(Q54:Q155)</f>
        <v>3020570.334640082</v>
      </c>
      <c r="R52" s="45"/>
      <c r="S52" s="31">
        <f>SUM(S54:S155)</f>
        <v>-2300000000</v>
      </c>
      <c r="T52" s="31">
        <f t="shared" ref="T52:X52" si="22">SUM(T54:T155)</f>
        <v>-3450000000</v>
      </c>
      <c r="U52" s="31">
        <f t="shared" si="22"/>
        <v>5926282423.1442804</v>
      </c>
      <c r="V52" s="31">
        <f t="shared" si="22"/>
        <v>115000000</v>
      </c>
      <c r="W52" s="31">
        <f t="shared" si="22"/>
        <v>611800000.00000012</v>
      </c>
      <c r="X52" s="31">
        <f t="shared" si="22"/>
        <v>903082423.14427781</v>
      </c>
      <c r="Y52" s="32">
        <f>SUM(Y54:Y155)</f>
        <v>3020762.299707748</v>
      </c>
      <c r="Z52" s="45"/>
      <c r="AA52" s="31">
        <f>SUM(AA54:AA155)</f>
        <v>-2543625000</v>
      </c>
      <c r="AB52" s="31">
        <f t="shared" ref="AB52:AF52" si="23">SUM(AB54:AB155)</f>
        <v>-3815437500</v>
      </c>
      <c r="AC52" s="31">
        <f t="shared" si="23"/>
        <v>6556116355.1139393</v>
      </c>
      <c r="AD52" s="31">
        <f t="shared" si="23"/>
        <v>127181250</v>
      </c>
      <c r="AE52" s="31">
        <f t="shared" si="23"/>
        <v>676604250.00000012</v>
      </c>
      <c r="AF52" s="31">
        <f t="shared" si="23"/>
        <v>1000839355.1139367</v>
      </c>
      <c r="AG52" s="32">
        <f>SUM(AG54:AG155)</f>
        <v>4720445.7259895578</v>
      </c>
    </row>
    <row r="53" spans="1:33" s="83" customFormat="1" ht="46.75" customHeight="1" x14ac:dyDescent="0.2">
      <c r="A53" s="41" t="s">
        <v>108</v>
      </c>
      <c r="B53" s="41" t="s">
        <v>118</v>
      </c>
      <c r="C53" s="11" t="s">
        <v>3</v>
      </c>
      <c r="D53" s="11" t="s">
        <v>1</v>
      </c>
      <c r="E53" s="11" t="s">
        <v>76</v>
      </c>
      <c r="F53" s="11" t="s">
        <v>0</v>
      </c>
      <c r="G53" s="11" t="s">
        <v>60</v>
      </c>
      <c r="H53" s="11" t="s">
        <v>109</v>
      </c>
      <c r="I53" s="11" t="s">
        <v>110</v>
      </c>
      <c r="J53" s="45"/>
      <c r="K53" s="11" t="s">
        <v>3</v>
      </c>
      <c r="L53" s="11" t="s">
        <v>1</v>
      </c>
      <c r="M53" s="11" t="s">
        <v>76</v>
      </c>
      <c r="N53" s="11" t="s">
        <v>0</v>
      </c>
      <c r="O53" s="11" t="s">
        <v>60</v>
      </c>
      <c r="P53" s="11" t="s">
        <v>109</v>
      </c>
      <c r="Q53" s="11" t="s">
        <v>110</v>
      </c>
      <c r="R53" s="45"/>
      <c r="S53" s="11" t="s">
        <v>3</v>
      </c>
      <c r="T53" s="11" t="s">
        <v>1</v>
      </c>
      <c r="U53" s="11" t="s">
        <v>76</v>
      </c>
      <c r="V53" s="11" t="s">
        <v>0</v>
      </c>
      <c r="W53" s="11" t="s">
        <v>60</v>
      </c>
      <c r="X53" s="11" t="s">
        <v>109</v>
      </c>
      <c r="Y53" s="11" t="s">
        <v>110</v>
      </c>
      <c r="Z53" s="45"/>
      <c r="AA53" s="11" t="s">
        <v>3</v>
      </c>
      <c r="AB53" s="11" t="s">
        <v>1</v>
      </c>
      <c r="AC53" s="11" t="s">
        <v>76</v>
      </c>
      <c r="AD53" s="11" t="s">
        <v>0</v>
      </c>
      <c r="AE53" s="11" t="s">
        <v>60</v>
      </c>
      <c r="AF53" s="11" t="s">
        <v>109</v>
      </c>
      <c r="AG53" s="11" t="s">
        <v>110</v>
      </c>
    </row>
    <row r="54" spans="1:33" x14ac:dyDescent="0.2">
      <c r="A54" s="33">
        <f>C48</f>
        <v>2035</v>
      </c>
      <c r="B54" s="33"/>
      <c r="C54" s="51">
        <f>-$C$17</f>
        <v>-1500000000</v>
      </c>
      <c r="D54" s="51"/>
      <c r="E54" s="51"/>
      <c r="F54" s="51"/>
      <c r="G54" s="51"/>
      <c r="H54" s="51">
        <f>SUM(C54:G54)</f>
        <v>-1500000000</v>
      </c>
      <c r="I54" s="51">
        <f>H54</f>
        <v>-1500000000</v>
      </c>
      <c r="J54" s="45"/>
      <c r="K54" s="51">
        <f>-$D$17</f>
        <v>-1800000000</v>
      </c>
      <c r="L54" s="51"/>
      <c r="M54" s="51"/>
      <c r="N54" s="51"/>
      <c r="O54" s="51"/>
      <c r="P54" s="51">
        <f>SUM(K54:O54)</f>
        <v>-1800000000</v>
      </c>
      <c r="Q54" s="51">
        <f>P54</f>
        <v>-1800000000</v>
      </c>
      <c r="R54" s="45"/>
      <c r="S54" s="51">
        <f>-$E$17</f>
        <v>-2300000000</v>
      </c>
      <c r="T54" s="51"/>
      <c r="U54" s="51"/>
      <c r="V54" s="51"/>
      <c r="W54" s="51"/>
      <c r="X54" s="51">
        <f>SUM(S54:W54)</f>
        <v>-2300000000</v>
      </c>
      <c r="Y54" s="51">
        <f>X54</f>
        <v>-2300000000</v>
      </c>
      <c r="Z54" s="45"/>
      <c r="AA54" s="51">
        <f>-$F$17</f>
        <v>-2543625000</v>
      </c>
      <c r="AB54" s="51"/>
      <c r="AC54" s="51"/>
      <c r="AD54" s="51"/>
      <c r="AE54" s="51"/>
      <c r="AF54" s="51">
        <f>SUM(AA54:AE54)</f>
        <v>-2543625000</v>
      </c>
      <c r="AG54" s="51">
        <f>AF54</f>
        <v>-2543625000</v>
      </c>
    </row>
    <row r="55" spans="1:33" x14ac:dyDescent="0.2">
      <c r="A55" s="34">
        <f>A54</f>
        <v>2035</v>
      </c>
      <c r="B55" s="50" t="str">
        <f>A12</f>
        <v>PPA 1</v>
      </c>
      <c r="C55" s="52"/>
      <c r="D55" s="52">
        <f t="shared" ref="D55:D86" si="24">IF($A55="","",-$C$19)</f>
        <v>-37500000</v>
      </c>
      <c r="E55" s="52">
        <f t="shared" ref="E55:E86" si="25">IF($A55="","",IF(ISERROR(INDEX($C$12:$C$15,MATCH(B55,$A$12:$A$15,0))*$C$8*365)=FALSE,INDEX($C$12:$C$15,MATCH(B55,$A$12:$A$15,0))*$C$8*365,$C$15*$C$8*365))</f>
        <v>108626645.49988808</v>
      </c>
      <c r="F55" s="52" t="str">
        <f>IF(A55="","",IF(MOD(COUNT($A$55:A55),$C$5)=0,$C$21,""))</f>
        <v/>
      </c>
      <c r="G55" s="52">
        <f t="shared" ref="G55:G86" si="26">IF(A55="","",$C$29*($C$17-$C$21)/$C$5)</f>
        <v>6650000.0000000009</v>
      </c>
      <c r="H55" s="52">
        <f t="shared" ref="H55:H86" si="27">IF($A55="","",SUM(C55:G55))</f>
        <v>77776645.499888077</v>
      </c>
      <c r="I55" s="52">
        <f>IF($A55="","",H55/((1+$C$32)^COUNT($A$55:A55)))</f>
        <v>76218402.602242231</v>
      </c>
      <c r="J55" s="45"/>
      <c r="K55" s="52"/>
      <c r="L55" s="52">
        <f>IF($A55="","",-$D$19)</f>
        <v>-45000000</v>
      </c>
      <c r="M55" s="52">
        <f>IF($A55="","",IF(ISERROR(INDEX($D$12:$D$15,MATCH($B55,$A$12:$A$15,0))*$D$8*365)=FALSE,INDEX($D$12:$D$15,MATCH($B55,$A$12:$A$15,0))*$D$8*365,$D$15*$D$8*365))</f>
        <v>130323545.20608583</v>
      </c>
      <c r="N55" s="52" t="str">
        <f>IF($A55="","",IF(MOD(COUNT($A$55:$A55),$D$5)=0,$D$21,""))</f>
        <v/>
      </c>
      <c r="O55" s="52">
        <f>IF($A55="","",$D$29*($D$17-$D$21)/$D$5)</f>
        <v>7980000.0000000009</v>
      </c>
      <c r="P55" s="52">
        <f t="shared" ref="P55:P118" si="28">IF($A55="","",SUM(K55:O55))</f>
        <v>93303545.206085831</v>
      </c>
      <c r="Q55" s="52">
        <f>IF($A55="","",P55/((1+$D$32)^COUNT($A$55:$A55)))</f>
        <v>91434223.307357624</v>
      </c>
      <c r="R55" s="45"/>
      <c r="S55" s="52"/>
      <c r="T55" s="52">
        <f>IF($A55="","",-$E$19)</f>
        <v>-57500000</v>
      </c>
      <c r="U55" s="52">
        <f>IF($A55="","",IF(ISERROR(INDEX($E$12:$E$15,MATCH($B55,$A$12:$A$15,0))*$E$8*365)=FALSE,INDEX($E$12:$E$15,MATCH($B55,$A$12:$A$15,0))*$E$8*365,$E$15*$E$8*365))</f>
        <v>166488679.56620714</v>
      </c>
      <c r="V55" s="52" t="str">
        <f>IF($A55="","",IF(MOD(COUNT($A$55:$A55),$E$5)=0,$E$21,""))</f>
        <v/>
      </c>
      <c r="W55" s="52">
        <f>IF($A55="","",$E$29*($E$17-$E$21)/$E$5)</f>
        <v>10196666.666666666</v>
      </c>
      <c r="X55" s="52">
        <f t="shared" ref="X55:X118" si="29">IF($A55="","",SUM(S55:W55))</f>
        <v>119185346.23287381</v>
      </c>
      <c r="Y55" s="52">
        <f>IF($A55="","",X55/((1+$E$32)^COUNT($A$55:$A55)))</f>
        <v>116797486.50869602</v>
      </c>
      <c r="Z55" s="45"/>
      <c r="AA55" s="52"/>
      <c r="AB55" s="52">
        <f>IF($A55="","",-$F$19)</f>
        <v>-63590625</v>
      </c>
      <c r="AC55" s="52">
        <f>IF($A55="","",IF(ISERROR(INDEX($F$12:$F$15,MATCH($B55,$A$12:$A$15,0))*$F$8*365)=FALSE,INDEX($F$12:$F$15,MATCH($B55,$A$12:$A$15,0))*$F$8*365,$F$15*$F$8*365))</f>
        <v>184182777.17959526</v>
      </c>
      <c r="AD55" s="52" t="str">
        <f>IF($A55="","",IF(MOD(COUNT($A$55:$A55),$F$5)=0,$F$21,""))</f>
        <v/>
      </c>
      <c r="AE55" s="52">
        <f>IF($A55="","",$F$29*($F$17-$F$21)/$F$5)</f>
        <v>11276737.500000002</v>
      </c>
      <c r="AF55" s="52">
        <f t="shared" ref="AF55:AF118" si="30">IF($A55="","",SUM(AA55:AE55))</f>
        <v>131868889.67959526</v>
      </c>
      <c r="AG55" s="52">
        <f>IF($A55="","",AF55/((1+$F$32)^COUNT($A$55:$A55)))</f>
        <v>129226917.15117131</v>
      </c>
    </row>
    <row r="56" spans="1:33" x14ac:dyDescent="0.2">
      <c r="A56" s="34">
        <f t="shared" ref="A56:A87" si="31">IF(A55="","",IF(A55&lt;$C$49,A55+1,""))</f>
        <v>2036</v>
      </c>
      <c r="B56" s="50" t="str">
        <f>IF(A56="","",IF(MOD(COUNT($A$55:A56),$C$11)=0,"PPA " &amp; RIGHT(B55,1)+1,B55))</f>
        <v>PPA 1</v>
      </c>
      <c r="C56" s="52"/>
      <c r="D56" s="52">
        <f t="shared" si="24"/>
        <v>-37500000</v>
      </c>
      <c r="E56" s="52">
        <f t="shared" si="25"/>
        <v>108626645.49988808</v>
      </c>
      <c r="F56" s="52" t="str">
        <f>IF(A56="","",IF(MOD(COUNT($A$55:A56),$C$5)=0,$C$21,""))</f>
        <v/>
      </c>
      <c r="G56" s="52">
        <f t="shared" si="26"/>
        <v>6650000.0000000009</v>
      </c>
      <c r="H56" s="52">
        <f t="shared" si="27"/>
        <v>77776645.499888077</v>
      </c>
      <c r="I56" s="52">
        <f>IF($A56="","",H56/((1+$C$32)^COUNT($A$55:A56)))</f>
        <v>74691378.85672693</v>
      </c>
      <c r="J56" s="45"/>
      <c r="K56" s="52"/>
      <c r="L56" s="52">
        <f t="shared" ref="L56:L119" si="32">IF($A56="","",-$D$19)</f>
        <v>-45000000</v>
      </c>
      <c r="M56" s="52">
        <f t="shared" ref="M56:M119" si="33">IF($A56="","",IF(ISERROR(INDEX($D$12:$D$15,MATCH($B56,$A$12:$A$15,0))*$D$8*365)=FALSE,INDEX($D$12:$D$15,MATCH($B56,$A$12:$A$15,0))*$D$8*365,$D$15*$D$8*365))</f>
        <v>130323545.20608583</v>
      </c>
      <c r="N56" s="52" t="str">
        <f>IF($A56="","",IF(MOD(COUNT($A$55:$A56),$D$5)=0,$D$21,""))</f>
        <v/>
      </c>
      <c r="O56" s="52">
        <f t="shared" ref="O56:O119" si="34">IF($A56="","",$D$29*($D$17-$D$21)/$D$5)</f>
        <v>7980000.0000000009</v>
      </c>
      <c r="P56" s="52">
        <f t="shared" si="28"/>
        <v>93303545.206085831</v>
      </c>
      <c r="Q56" s="52">
        <f>IF($A56="","",P56/((1+$D$32)^COUNT($A$55:$A56)))</f>
        <v>89602352.979771197</v>
      </c>
      <c r="R56" s="45"/>
      <c r="S56" s="52"/>
      <c r="T56" s="52">
        <f t="shared" ref="T56:T119" si="35">IF($A56="","",-$E$19)</f>
        <v>-57500000</v>
      </c>
      <c r="U56" s="52">
        <f t="shared" ref="U56:U119" si="36">IF($A56="","",IF(ISERROR(INDEX($E$12:$E$15,MATCH($B56,$A$12:$A$15,0))*$E$8*365)=FALSE,INDEX($E$12:$E$15,MATCH($B56,$A$12:$A$15,0))*$E$8*365,$E$15*$E$8*365))</f>
        <v>166488679.56620714</v>
      </c>
      <c r="V56" s="52" t="str">
        <f>IF($A56="","",IF(MOD(COUNT($A$55:$A56),$E$5)=0,$E$21,""))</f>
        <v/>
      </c>
      <c r="W56" s="52">
        <f t="shared" ref="W56:W119" si="37">IF($A56="","",$E$29*($E$17-$E$21)/$E$5)</f>
        <v>10196666.666666666</v>
      </c>
      <c r="X56" s="52">
        <f t="shared" si="29"/>
        <v>119185346.23287381</v>
      </c>
      <c r="Y56" s="52">
        <f>IF($A56="","",X56/((1+$E$32)^COUNT($A$55:$A56)))</f>
        <v>114457467.17968905</v>
      </c>
      <c r="Z56" s="45"/>
      <c r="AA56" s="52"/>
      <c r="AB56" s="52">
        <f t="shared" ref="AB56:AB119" si="38">IF($A56="","",-$F$19)</f>
        <v>-63590625</v>
      </c>
      <c r="AC56" s="52">
        <f t="shared" ref="AC56:AC119" si="39">IF($A56="","",IF(ISERROR(INDEX($F$12:$F$15,MATCH($B56,$A$12:$A$15,0))*$F$8*365)=FALSE,INDEX($F$12:$F$15,MATCH($B56,$A$12:$A$15,0))*$F$8*365,$F$15*$F$8*365))</f>
        <v>184182777.17959526</v>
      </c>
      <c r="AD56" s="52" t="str">
        <f>IF($A56="","",IF(MOD(COUNT($A$55:$A56),$F$5)=0,$F$21,""))</f>
        <v/>
      </c>
      <c r="AE56" s="52">
        <f t="shared" ref="AE56:AE119" si="40">IF($A56="","",$F$29*($F$17-$F$21)/$F$5)</f>
        <v>11276737.500000002</v>
      </c>
      <c r="AF56" s="52">
        <f t="shared" si="30"/>
        <v>131868889.67959526</v>
      </c>
      <c r="AG56" s="52">
        <f>IF($A56="","",AF56/((1+$F$32)^COUNT($A$55:$A56)))</f>
        <v>126637876.12810777</v>
      </c>
    </row>
    <row r="57" spans="1:33" x14ac:dyDescent="0.2">
      <c r="A57" s="34">
        <f t="shared" si="31"/>
        <v>2037</v>
      </c>
      <c r="B57" s="50" t="str">
        <f>IF(A57="","",IF(MOD(COUNT($A$55:A57),$C$11)=0,"PPA " &amp; RIGHT(B56,1)+1,B56))</f>
        <v>PPA 1</v>
      </c>
      <c r="C57" s="52"/>
      <c r="D57" s="52">
        <f t="shared" si="24"/>
        <v>-37500000</v>
      </c>
      <c r="E57" s="52">
        <f t="shared" si="25"/>
        <v>108626645.49988808</v>
      </c>
      <c r="F57" s="52" t="str">
        <f>IF(A57="","",IF(MOD(COUNT($A$55:A57),$C$5)=0,$C$21,""))</f>
        <v/>
      </c>
      <c r="G57" s="52">
        <f t="shared" si="26"/>
        <v>6650000.0000000009</v>
      </c>
      <c r="H57" s="52">
        <f t="shared" si="27"/>
        <v>77776645.499888077</v>
      </c>
      <c r="I57" s="52">
        <f>IF($A57="","",H57/((1+$C$32)^COUNT($A$55:A57)))</f>
        <v>73194948.792524204</v>
      </c>
      <c r="J57" s="45"/>
      <c r="K57" s="52"/>
      <c r="L57" s="52">
        <f t="shared" si="32"/>
        <v>-45000000</v>
      </c>
      <c r="M57" s="52">
        <f t="shared" si="33"/>
        <v>130323545.20608583</v>
      </c>
      <c r="N57" s="52" t="str">
        <f>IF($A57="","",IF(MOD(COUNT($A$55:$A57),$D$5)=0,$D$21,""))</f>
        <v/>
      </c>
      <c r="O57" s="52">
        <f t="shared" si="34"/>
        <v>7980000.0000000009</v>
      </c>
      <c r="P57" s="52">
        <f t="shared" si="28"/>
        <v>93303545.206085831</v>
      </c>
      <c r="Q57" s="52">
        <f>IF($A57="","",P57/((1+$D$32)^COUNT($A$55:$A57)))</f>
        <v>87807183.886970893</v>
      </c>
      <c r="R57" s="45"/>
      <c r="S57" s="52"/>
      <c r="T57" s="52">
        <f t="shared" si="35"/>
        <v>-57500000</v>
      </c>
      <c r="U57" s="52">
        <f t="shared" si="36"/>
        <v>166488679.56620714</v>
      </c>
      <c r="V57" s="52" t="str">
        <f>IF($A57="","",IF(MOD(COUNT($A$55:$A57),$E$5)=0,$E$21,""))</f>
        <v/>
      </c>
      <c r="W57" s="52">
        <f t="shared" si="37"/>
        <v>10196666.666666666</v>
      </c>
      <c r="X57" s="52">
        <f t="shared" si="29"/>
        <v>119185346.23287381</v>
      </c>
      <c r="Y57" s="52">
        <f>IF($A57="","",X57/((1+$E$32)^COUNT($A$55:$A57)))</f>
        <v>112164329.77103673</v>
      </c>
      <c r="Z57" s="45"/>
      <c r="AA57" s="52"/>
      <c r="AB57" s="52">
        <f t="shared" si="38"/>
        <v>-63590625</v>
      </c>
      <c r="AC57" s="52">
        <f t="shared" si="39"/>
        <v>184182777.17959526</v>
      </c>
      <c r="AD57" s="52" t="str">
        <f>IF($A57="","",IF(MOD(COUNT($A$55:$A57),$F$5)=0,$F$21,""))</f>
        <v/>
      </c>
      <c r="AE57" s="52">
        <f t="shared" si="40"/>
        <v>11276737.500000002</v>
      </c>
      <c r="AF57" s="52">
        <f t="shared" si="30"/>
        <v>131868889.67959526</v>
      </c>
      <c r="AG57" s="52">
        <f>IF($A57="","",AF57/((1+$F$32)^COUNT($A$55:$A57)))</f>
        <v>124100706.13599411</v>
      </c>
    </row>
    <row r="58" spans="1:33" x14ac:dyDescent="0.2">
      <c r="A58" s="34">
        <f t="shared" si="31"/>
        <v>2038</v>
      </c>
      <c r="B58" s="50" t="str">
        <f>IF(A58="","",IF(MOD(COUNT($A$55:A58),$C$11)=0,"PPA " &amp; RIGHT(B57,1)+1,B57))</f>
        <v>PPA 1</v>
      </c>
      <c r="C58" s="52"/>
      <c r="D58" s="52">
        <f t="shared" si="24"/>
        <v>-37500000</v>
      </c>
      <c r="E58" s="52">
        <f t="shared" si="25"/>
        <v>108626645.49988808</v>
      </c>
      <c r="F58" s="52" t="str">
        <f>IF(A58="","",IF(MOD(COUNT($A$55:A58),$C$5)=0,$C$21,""))</f>
        <v/>
      </c>
      <c r="G58" s="52">
        <f t="shared" si="26"/>
        <v>6650000.0000000009</v>
      </c>
      <c r="H58" s="52">
        <f t="shared" si="27"/>
        <v>77776645.499888077</v>
      </c>
      <c r="I58" s="52">
        <f>IF($A58="","",H58/((1+$C$32)^COUNT($A$55:A58)))</f>
        <v>71728499.470025897</v>
      </c>
      <c r="J58" s="45"/>
      <c r="K58" s="52"/>
      <c r="L58" s="52">
        <f t="shared" si="32"/>
        <v>-45000000</v>
      </c>
      <c r="M58" s="52">
        <f t="shared" si="33"/>
        <v>130323545.20608583</v>
      </c>
      <c r="N58" s="52" t="str">
        <f>IF($A58="","",IF(MOD(COUNT($A$55:$A58),$D$5)=0,$D$21,""))</f>
        <v/>
      </c>
      <c r="O58" s="52">
        <f t="shared" si="34"/>
        <v>7980000.0000000009</v>
      </c>
      <c r="P58" s="52">
        <f t="shared" si="28"/>
        <v>93303545.206085831</v>
      </c>
      <c r="Q58" s="52">
        <f>IF($A58="","",P58/((1+$D$32)^COUNT($A$55:$A58)))</f>
        <v>86047980.725472346</v>
      </c>
      <c r="R58" s="45"/>
      <c r="S58" s="52"/>
      <c r="T58" s="52">
        <f t="shared" si="35"/>
        <v>-57500000</v>
      </c>
      <c r="U58" s="52">
        <f t="shared" si="36"/>
        <v>166488679.56620714</v>
      </c>
      <c r="V58" s="52" t="str">
        <f>IF($A58="","",IF(MOD(COUNT($A$55:$A58),$E$5)=0,$E$21,""))</f>
        <v/>
      </c>
      <c r="W58" s="52">
        <f t="shared" si="37"/>
        <v>10196666.666666666</v>
      </c>
      <c r="X58" s="52">
        <f t="shared" si="29"/>
        <v>119185346.23287381</v>
      </c>
      <c r="Y58" s="52">
        <f>IF($A58="","",X58/((1+$E$32)^COUNT($A$55:$A58)))</f>
        <v>109917135.01081562</v>
      </c>
      <c r="Z58" s="45"/>
      <c r="AA58" s="52"/>
      <c r="AB58" s="52">
        <f t="shared" si="38"/>
        <v>-63590625</v>
      </c>
      <c r="AC58" s="52">
        <f t="shared" si="39"/>
        <v>184182777.17959526</v>
      </c>
      <c r="AD58" s="52" t="str">
        <f>IF($A58="","",IF(MOD(COUNT($A$55:$A58),$F$5)=0,$F$21,""))</f>
        <v/>
      </c>
      <c r="AE58" s="52">
        <f t="shared" si="40"/>
        <v>11276737.500000002</v>
      </c>
      <c r="AF58" s="52">
        <f t="shared" si="30"/>
        <v>131868889.67959526</v>
      </c>
      <c r="AG58" s="52">
        <f>IF($A58="","",AF58/((1+$F$32)^COUNT($A$55:$A58)))</f>
        <v>121614367.94685835</v>
      </c>
    </row>
    <row r="59" spans="1:33" x14ac:dyDescent="0.2">
      <c r="A59" s="34">
        <f t="shared" si="31"/>
        <v>2039</v>
      </c>
      <c r="B59" s="50" t="str">
        <f>IF(A59="","",IF(MOD(COUNT($A$55:A59),$C$11)=0,"PPA " &amp; RIGHT(B58,1)+1,B58))</f>
        <v>PPA 1</v>
      </c>
      <c r="C59" s="52"/>
      <c r="D59" s="52">
        <f t="shared" si="24"/>
        <v>-37500000</v>
      </c>
      <c r="E59" s="52">
        <f t="shared" si="25"/>
        <v>108626645.49988808</v>
      </c>
      <c r="F59" s="52" t="str">
        <f>IF(A59="","",IF(MOD(COUNT($A$55:A59),$C$5)=0,$C$21,""))</f>
        <v/>
      </c>
      <c r="G59" s="52">
        <f t="shared" si="26"/>
        <v>6650000.0000000009</v>
      </c>
      <c r="H59" s="52">
        <f t="shared" si="27"/>
        <v>77776645.499888077</v>
      </c>
      <c r="I59" s="52">
        <f>IF($A59="","",H59/((1+$C$32)^COUNT($A$55:A59)))</f>
        <v>70291430.229772761</v>
      </c>
      <c r="J59" s="45"/>
      <c r="K59" s="52"/>
      <c r="L59" s="52">
        <f t="shared" si="32"/>
        <v>-45000000</v>
      </c>
      <c r="M59" s="52">
        <f t="shared" si="33"/>
        <v>130323545.20608583</v>
      </c>
      <c r="N59" s="52" t="str">
        <f>IF($A59="","",IF(MOD(COUNT($A$55:$A59),$D$5)=0,$D$21,""))</f>
        <v/>
      </c>
      <c r="O59" s="52">
        <f t="shared" si="34"/>
        <v>7980000.0000000009</v>
      </c>
      <c r="P59" s="52">
        <f t="shared" si="28"/>
        <v>93303545.206085831</v>
      </c>
      <c r="Q59" s="52">
        <f>IF($A59="","",P59/((1+$D$32)^COUNT($A$55:$A59)))</f>
        <v>84324022.923481181</v>
      </c>
      <c r="R59" s="45"/>
      <c r="S59" s="52"/>
      <c r="T59" s="52">
        <f t="shared" si="35"/>
        <v>-57500000</v>
      </c>
      <c r="U59" s="52">
        <f t="shared" si="36"/>
        <v>166488679.56620714</v>
      </c>
      <c r="V59" s="52" t="str">
        <f>IF($A59="","",IF(MOD(COUNT($A$55:$A59),$E$5)=0,$E$21,""))</f>
        <v/>
      </c>
      <c r="W59" s="52">
        <f t="shared" si="37"/>
        <v>10196666.666666666</v>
      </c>
      <c r="X59" s="52">
        <f t="shared" si="29"/>
        <v>119185346.23287381</v>
      </c>
      <c r="Y59" s="52">
        <f>IF($A59="","",X59/((1+$E$32)^COUNT($A$55:$A59)))</f>
        <v>107714962.44526792</v>
      </c>
      <c r="Z59" s="45"/>
      <c r="AA59" s="52"/>
      <c r="AB59" s="52">
        <f t="shared" si="38"/>
        <v>-63590625</v>
      </c>
      <c r="AC59" s="52">
        <f t="shared" si="39"/>
        <v>184182777.17959526</v>
      </c>
      <c r="AD59" s="52" t="str">
        <f>IF($A59="","",IF(MOD(COUNT($A$55:$A59),$F$5)=0,$F$21,""))</f>
        <v/>
      </c>
      <c r="AE59" s="52">
        <f t="shared" si="40"/>
        <v>11276737.500000002</v>
      </c>
      <c r="AF59" s="52">
        <f t="shared" si="30"/>
        <v>131868889.67959526</v>
      </c>
      <c r="AG59" s="52">
        <f>IF($A59="","",AF59/((1+$F$32)^COUNT($A$55:$A59)))</f>
        <v>119177843.15349793</v>
      </c>
    </row>
    <row r="60" spans="1:33" x14ac:dyDescent="0.2">
      <c r="A60" s="34">
        <f t="shared" si="31"/>
        <v>2040</v>
      </c>
      <c r="B60" s="50" t="str">
        <f>IF(A60="","",IF(MOD(COUNT($A$55:A60),$C$11)=0,"PPA " &amp; RIGHT(B59,1)+1,B59))</f>
        <v>PPA 1</v>
      </c>
      <c r="C60" s="52"/>
      <c r="D60" s="52">
        <f t="shared" si="24"/>
        <v>-37500000</v>
      </c>
      <c r="E60" s="52">
        <f t="shared" si="25"/>
        <v>108626645.49988808</v>
      </c>
      <c r="F60" s="52" t="str">
        <f>IF(A60="","",IF(MOD(COUNT($A$55:A60),$C$5)=0,$C$21,""))</f>
        <v/>
      </c>
      <c r="G60" s="52">
        <f t="shared" si="26"/>
        <v>6650000.0000000009</v>
      </c>
      <c r="H60" s="52">
        <f t="shared" si="27"/>
        <v>77776645.499888077</v>
      </c>
      <c r="I60" s="52">
        <f>IF($A60="","",H60/((1+$C$32)^COUNT($A$55:A60)))</f>
        <v>68883152.44642365</v>
      </c>
      <c r="J60" s="45"/>
      <c r="K60" s="52"/>
      <c r="L60" s="52">
        <f t="shared" si="32"/>
        <v>-45000000</v>
      </c>
      <c r="M60" s="52">
        <f t="shared" si="33"/>
        <v>130323545.20608583</v>
      </c>
      <c r="N60" s="52" t="str">
        <f>IF($A60="","",IF(MOD(COUNT($A$55:$A60),$D$5)=0,$D$21,""))</f>
        <v/>
      </c>
      <c r="O60" s="52">
        <f t="shared" si="34"/>
        <v>7980000.0000000009</v>
      </c>
      <c r="P60" s="52">
        <f t="shared" si="28"/>
        <v>93303545.206085831</v>
      </c>
      <c r="Q60" s="52">
        <f>IF($A60="","",P60/((1+$D$32)^COUNT($A$55:$A60)))</f>
        <v>82634604.345745921</v>
      </c>
      <c r="R60" s="45"/>
      <c r="S60" s="52"/>
      <c r="T60" s="52">
        <f t="shared" si="35"/>
        <v>-57500000</v>
      </c>
      <c r="U60" s="52">
        <f t="shared" si="36"/>
        <v>166488679.56620714</v>
      </c>
      <c r="V60" s="52" t="str">
        <f>IF($A60="","",IF(MOD(COUNT($A$55:$A60),$E$5)=0,$E$21,""))</f>
        <v/>
      </c>
      <c r="W60" s="52">
        <f t="shared" si="37"/>
        <v>10196666.666666666</v>
      </c>
      <c r="X60" s="52">
        <f t="shared" si="29"/>
        <v>119185346.23287381</v>
      </c>
      <c r="Y60" s="52">
        <f>IF($A60="","",X60/((1+$E$32)^COUNT($A$55:$A60)))</f>
        <v>105556910.06178257</v>
      </c>
      <c r="Z60" s="45"/>
      <c r="AA60" s="52"/>
      <c r="AB60" s="52">
        <f t="shared" si="38"/>
        <v>-63590625</v>
      </c>
      <c r="AC60" s="52">
        <f t="shared" si="39"/>
        <v>184182777.17959526</v>
      </c>
      <c r="AD60" s="52" t="str">
        <f>IF($A60="","",IF(MOD(COUNT($A$55:$A60),$F$5)=0,$F$21,""))</f>
        <v/>
      </c>
      <c r="AE60" s="52">
        <f t="shared" si="40"/>
        <v>11276737.500000002</v>
      </c>
      <c r="AF60" s="52">
        <f t="shared" si="30"/>
        <v>131868889.67959526</v>
      </c>
      <c r="AG60" s="52">
        <f>IF($A60="","",AF60/((1+$F$32)^COUNT($A$55:$A60)))</f>
        <v>116790133.75233899</v>
      </c>
    </row>
    <row r="61" spans="1:33" x14ac:dyDescent="0.2">
      <c r="A61" s="34">
        <f t="shared" si="31"/>
        <v>2041</v>
      </c>
      <c r="B61" s="50" t="str">
        <f>IF(A61="","",IF(MOD(COUNT($A$55:A61),$C$11)=0,"PPA " &amp; RIGHT(B60,1)+1,B60))</f>
        <v>PPA 1</v>
      </c>
      <c r="C61" s="52"/>
      <c r="D61" s="52">
        <f t="shared" si="24"/>
        <v>-37500000</v>
      </c>
      <c r="E61" s="52">
        <f t="shared" si="25"/>
        <v>108626645.49988808</v>
      </c>
      <c r="F61" s="52" t="str">
        <f>IF(A61="","",IF(MOD(COUNT($A$55:A61),$C$5)=0,$C$21,""))</f>
        <v/>
      </c>
      <c r="G61" s="52">
        <f t="shared" si="26"/>
        <v>6650000.0000000009</v>
      </c>
      <c r="H61" s="52">
        <f t="shared" si="27"/>
        <v>77776645.499888077</v>
      </c>
      <c r="I61" s="52">
        <f>IF($A61="","",H61/((1+$C$32)^COUNT($A$55:A61)))</f>
        <v>67503089.287653849</v>
      </c>
      <c r="J61" s="45"/>
      <c r="K61" s="52"/>
      <c r="L61" s="52">
        <f t="shared" si="32"/>
        <v>-45000000</v>
      </c>
      <c r="M61" s="52">
        <f t="shared" si="33"/>
        <v>130323545.20608583</v>
      </c>
      <c r="N61" s="52" t="str">
        <f>IF($A61="","",IF(MOD(COUNT($A$55:$A61),$D$5)=0,$D$21,""))</f>
        <v/>
      </c>
      <c r="O61" s="52">
        <f t="shared" si="34"/>
        <v>7980000.0000000009</v>
      </c>
      <c r="P61" s="52">
        <f t="shared" si="28"/>
        <v>93303545.206085831</v>
      </c>
      <c r="Q61" s="52">
        <f>IF($A61="","",P61/((1+$D$32)^COUNT($A$55:$A61)))</f>
        <v>80979033.004324183</v>
      </c>
      <c r="R61" s="45"/>
      <c r="S61" s="52"/>
      <c r="T61" s="52">
        <f t="shared" si="35"/>
        <v>-57500000</v>
      </c>
      <c r="U61" s="52">
        <f t="shared" si="36"/>
        <v>166488679.56620714</v>
      </c>
      <c r="V61" s="52" t="str">
        <f>IF($A61="","",IF(MOD(COUNT($A$55:$A61),$E$5)=0,$E$21,""))</f>
        <v/>
      </c>
      <c r="W61" s="52">
        <f t="shared" si="37"/>
        <v>10196666.666666666</v>
      </c>
      <c r="X61" s="52">
        <f t="shared" si="29"/>
        <v>119185346.23287381</v>
      </c>
      <c r="Y61" s="52">
        <f>IF($A61="","",X61/((1+$E$32)^COUNT($A$55:$A61)))</f>
        <v>103442093.91942979</v>
      </c>
      <c r="Z61" s="45"/>
      <c r="AA61" s="52"/>
      <c r="AB61" s="52">
        <f t="shared" si="38"/>
        <v>-63590625</v>
      </c>
      <c r="AC61" s="52">
        <f t="shared" si="39"/>
        <v>184182777.17959526</v>
      </c>
      <c r="AD61" s="52" t="str">
        <f>IF($A61="","",IF(MOD(COUNT($A$55:$A61),$F$5)=0,$F$21,""))</f>
        <v/>
      </c>
      <c r="AE61" s="52">
        <f t="shared" si="40"/>
        <v>11276737.500000002</v>
      </c>
      <c r="AF61" s="52">
        <f t="shared" si="30"/>
        <v>131868889.67959526</v>
      </c>
      <c r="AG61" s="52">
        <f>IF($A61="","",AF61/((1+$F$32)^COUNT($A$55:$A61)))</f>
        <v>114450261.73465276</v>
      </c>
    </row>
    <row r="62" spans="1:33" x14ac:dyDescent="0.2">
      <c r="A62" s="34">
        <f t="shared" si="31"/>
        <v>2042</v>
      </c>
      <c r="B62" s="50" t="str">
        <f>IF(A62="","",IF(MOD(COUNT($A$55:A62),$C$11)=0,"PPA " &amp; RIGHT(B61,1)+1,B61))</f>
        <v>PPA 1</v>
      </c>
      <c r="C62" s="52"/>
      <c r="D62" s="52">
        <f t="shared" si="24"/>
        <v>-37500000</v>
      </c>
      <c r="E62" s="52">
        <f t="shared" si="25"/>
        <v>108626645.49988808</v>
      </c>
      <c r="F62" s="52" t="str">
        <f>IF(A62="","",IF(MOD(COUNT($A$55:A62),$C$5)=0,$C$21,""))</f>
        <v/>
      </c>
      <c r="G62" s="52">
        <f t="shared" si="26"/>
        <v>6650000.0000000009</v>
      </c>
      <c r="H62" s="52">
        <f t="shared" si="27"/>
        <v>77776645.499888077</v>
      </c>
      <c r="I62" s="52">
        <f>IF($A62="","",H62/((1+$C$32)^COUNT($A$55:A62)))</f>
        <v>66150675.477883779</v>
      </c>
      <c r="J62" s="45"/>
      <c r="K62" s="52"/>
      <c r="L62" s="52">
        <f t="shared" si="32"/>
        <v>-45000000</v>
      </c>
      <c r="M62" s="52">
        <f t="shared" si="33"/>
        <v>130323545.20608583</v>
      </c>
      <c r="N62" s="52" t="str">
        <f>IF($A62="","",IF(MOD(COUNT($A$55:$A62),$D$5)=0,$D$21,""))</f>
        <v/>
      </c>
      <c r="O62" s="52">
        <f t="shared" si="34"/>
        <v>7980000.0000000009</v>
      </c>
      <c r="P62" s="52">
        <f t="shared" si="28"/>
        <v>93303545.206085831</v>
      </c>
      <c r="Q62" s="52">
        <f>IF($A62="","",P62/((1+$D$32)^COUNT($A$55:$A62)))</f>
        <v>79356630.775143474</v>
      </c>
      <c r="R62" s="45"/>
      <c r="S62" s="52"/>
      <c r="T62" s="52">
        <f t="shared" si="35"/>
        <v>-57500000</v>
      </c>
      <c r="U62" s="52">
        <f t="shared" si="36"/>
        <v>166488679.56620714</v>
      </c>
      <c r="V62" s="52" t="str">
        <f>IF($A62="","",IF(MOD(COUNT($A$55:$A62),$E$5)=0,$E$21,""))</f>
        <v/>
      </c>
      <c r="W62" s="52">
        <f t="shared" si="37"/>
        <v>10196666.666666666</v>
      </c>
      <c r="X62" s="52">
        <f t="shared" si="29"/>
        <v>119185346.23287381</v>
      </c>
      <c r="Y62" s="52">
        <f>IF($A62="","",X62/((1+$E$32)^COUNT($A$55:$A62)))</f>
        <v>101369647.78689766</v>
      </c>
      <c r="Z62" s="45"/>
      <c r="AA62" s="52"/>
      <c r="AB62" s="52">
        <f t="shared" si="38"/>
        <v>-63590625</v>
      </c>
      <c r="AC62" s="52">
        <f t="shared" si="39"/>
        <v>184182777.17959526</v>
      </c>
      <c r="AD62" s="52" t="str">
        <f>IF($A62="","",IF(MOD(COUNT($A$55:$A62),$F$5)=0,$F$21,""))</f>
        <v/>
      </c>
      <c r="AE62" s="52">
        <f t="shared" si="40"/>
        <v>11276737.500000002</v>
      </c>
      <c r="AF62" s="52">
        <f t="shared" si="30"/>
        <v>131868889.67959526</v>
      </c>
      <c r="AG62" s="52">
        <f>IF($A62="","",AF62/((1+$F$32)^COUNT($A$55:$A62)))</f>
        <v>112157268.68596199</v>
      </c>
    </row>
    <row r="63" spans="1:33" x14ac:dyDescent="0.2">
      <c r="A63" s="34">
        <f t="shared" si="31"/>
        <v>2043</v>
      </c>
      <c r="B63" s="50" t="str">
        <f>IF(A63="","",IF(MOD(COUNT($A$55:A63),$C$11)=0,"PPA " &amp; RIGHT(B62,1)+1,B62))</f>
        <v>PPA 1</v>
      </c>
      <c r="C63" s="52"/>
      <c r="D63" s="52">
        <f t="shared" si="24"/>
        <v>-37500000</v>
      </c>
      <c r="E63" s="52">
        <f t="shared" si="25"/>
        <v>108626645.49988808</v>
      </c>
      <c r="F63" s="52" t="str">
        <f>IF(A63="","",IF(MOD(COUNT($A$55:A63),$C$5)=0,$C$21,""))</f>
        <v/>
      </c>
      <c r="G63" s="52">
        <f t="shared" si="26"/>
        <v>6650000.0000000009</v>
      </c>
      <c r="H63" s="52">
        <f t="shared" si="27"/>
        <v>77776645.499888077</v>
      </c>
      <c r="I63" s="52">
        <f>IF($A63="","",H63/((1+$C$32)^COUNT($A$55:A63)))</f>
        <v>64825357.066741511</v>
      </c>
      <c r="J63" s="45"/>
      <c r="K63" s="52"/>
      <c r="L63" s="52">
        <f t="shared" si="32"/>
        <v>-45000000</v>
      </c>
      <c r="M63" s="52">
        <f t="shared" si="33"/>
        <v>130323545.20608583</v>
      </c>
      <c r="N63" s="52" t="str">
        <f>IF($A63="","",IF(MOD(COUNT($A$55:$A63),$D$5)=0,$D$21,""))</f>
        <v/>
      </c>
      <c r="O63" s="52">
        <f t="shared" si="34"/>
        <v>7980000.0000000009</v>
      </c>
      <c r="P63" s="52">
        <f t="shared" si="28"/>
        <v>93303545.206085831</v>
      </c>
      <c r="Q63" s="52">
        <f>IF($A63="","",P63/((1+$D$32)^COUNT($A$55:$A63)))</f>
        <v>77766733.120240778</v>
      </c>
      <c r="R63" s="45"/>
      <c r="S63" s="52"/>
      <c r="T63" s="52">
        <f t="shared" si="35"/>
        <v>-57500000</v>
      </c>
      <c r="U63" s="52">
        <f t="shared" si="36"/>
        <v>166488679.56620714</v>
      </c>
      <c r="V63" s="52" t="str">
        <f>IF($A63="","",IF(MOD(COUNT($A$55:$A63),$E$5)=0,$E$21,""))</f>
        <v/>
      </c>
      <c r="W63" s="52">
        <f t="shared" si="37"/>
        <v>10196666.666666666</v>
      </c>
      <c r="X63" s="52">
        <f t="shared" si="29"/>
        <v>119185346.23287381</v>
      </c>
      <c r="Y63" s="52">
        <f>IF($A63="","",X63/((1+$E$32)^COUNT($A$55:$A63)))</f>
        <v>99338722.787682816</v>
      </c>
      <c r="Z63" s="45"/>
      <c r="AA63" s="52"/>
      <c r="AB63" s="52">
        <f t="shared" si="38"/>
        <v>-63590625</v>
      </c>
      <c r="AC63" s="52">
        <f t="shared" si="39"/>
        <v>184182777.17959526</v>
      </c>
      <c r="AD63" s="52" t="str">
        <f>IF($A63="","",IF(MOD(COUNT($A$55:$A63),$F$5)=0,$F$21,""))</f>
        <v/>
      </c>
      <c r="AE63" s="52">
        <f t="shared" si="40"/>
        <v>11276737.500000002</v>
      </c>
      <c r="AF63" s="52">
        <f t="shared" si="30"/>
        <v>131868889.67959526</v>
      </c>
      <c r="AG63" s="52">
        <f>IF($A63="","",AF63/((1+$F$32)^COUNT($A$55:$A63)))</f>
        <v>109910215.39347321</v>
      </c>
    </row>
    <row r="64" spans="1:33" x14ac:dyDescent="0.2">
      <c r="A64" s="34">
        <f t="shared" si="31"/>
        <v>2044</v>
      </c>
      <c r="B64" s="50" t="str">
        <f>IF(A64="","",IF(MOD(COUNT($A$55:A64),$C$11)=0,"PPA " &amp; RIGHT(B63,1)+1,B63))</f>
        <v>PPA 1</v>
      </c>
      <c r="C64" s="52"/>
      <c r="D64" s="52">
        <f t="shared" si="24"/>
        <v>-37500000</v>
      </c>
      <c r="E64" s="52">
        <f t="shared" si="25"/>
        <v>108626645.49988808</v>
      </c>
      <c r="F64" s="52" t="str">
        <f>IF(A64="","",IF(MOD(COUNT($A$55:A64),$C$5)=0,$C$21,""))</f>
        <v/>
      </c>
      <c r="G64" s="52">
        <f t="shared" si="26"/>
        <v>6650000.0000000009</v>
      </c>
      <c r="H64" s="52">
        <f t="shared" si="27"/>
        <v>77776645.499888077</v>
      </c>
      <c r="I64" s="52">
        <f>IF($A64="","",H64/((1+$C$32)^COUNT($A$55:A64)))</f>
        <v>63526591.202163927</v>
      </c>
      <c r="J64" s="45"/>
      <c r="K64" s="52"/>
      <c r="L64" s="52">
        <f t="shared" si="32"/>
        <v>-45000000</v>
      </c>
      <c r="M64" s="52">
        <f t="shared" si="33"/>
        <v>130323545.20608583</v>
      </c>
      <c r="N64" s="52" t="str">
        <f>IF($A64="","",IF(MOD(COUNT($A$55:$A64),$D$5)=0,$D$21,""))</f>
        <v/>
      </c>
      <c r="O64" s="52">
        <f t="shared" si="34"/>
        <v>7980000.0000000009</v>
      </c>
      <c r="P64" s="52">
        <f t="shared" si="28"/>
        <v>93303545.206085831</v>
      </c>
      <c r="Q64" s="52">
        <f>IF($A64="","",P64/((1+$D$32)^COUNT($A$55:$A64)))</f>
        <v>76208688.815566957</v>
      </c>
      <c r="R64" s="45"/>
      <c r="S64" s="52"/>
      <c r="T64" s="52">
        <f t="shared" si="35"/>
        <v>-57500000</v>
      </c>
      <c r="U64" s="52">
        <f t="shared" si="36"/>
        <v>166488679.56620714</v>
      </c>
      <c r="V64" s="52" t="str">
        <f>IF($A64="","",IF(MOD(COUNT($A$55:$A64),$E$5)=0,$E$21,""))</f>
        <v/>
      </c>
      <c r="W64" s="52">
        <f t="shared" si="37"/>
        <v>10196666.666666666</v>
      </c>
      <c r="X64" s="52">
        <f t="shared" si="29"/>
        <v>119185346.23287381</v>
      </c>
      <c r="Y64" s="52">
        <f>IF($A64="","",X64/((1+$E$32)^COUNT($A$55:$A64)))</f>
        <v>97348487.052389503</v>
      </c>
      <c r="Z64" s="45"/>
      <c r="AA64" s="52"/>
      <c r="AB64" s="52">
        <f t="shared" si="38"/>
        <v>-63590625</v>
      </c>
      <c r="AC64" s="52">
        <f t="shared" si="39"/>
        <v>184182777.17959526</v>
      </c>
      <c r="AD64" s="52" t="str">
        <f>IF($A64="","",IF(MOD(COUNT($A$55:$A64),$F$5)=0,$F$21,""))</f>
        <v/>
      </c>
      <c r="AE64" s="52">
        <f t="shared" si="40"/>
        <v>11276737.500000002</v>
      </c>
      <c r="AF64" s="52">
        <f t="shared" si="30"/>
        <v>131868889.67959526</v>
      </c>
      <c r="AG64" s="52">
        <f>IF($A64="","",AF64/((1+$F$32)^COUNT($A$55:$A64)))</f>
        <v>107708181.461374</v>
      </c>
    </row>
    <row r="65" spans="1:33" x14ac:dyDescent="0.2">
      <c r="A65" s="34">
        <f t="shared" si="31"/>
        <v>2045</v>
      </c>
      <c r="B65" s="50" t="str">
        <f>IF(A65="","",IF(MOD(COUNT($A$55:A65),$C$11)=0,"PPA " &amp; RIGHT(B64,1)+1,B64))</f>
        <v>PPA 1</v>
      </c>
      <c r="C65" s="52"/>
      <c r="D65" s="52">
        <f t="shared" si="24"/>
        <v>-37500000</v>
      </c>
      <c r="E65" s="52">
        <f t="shared" si="25"/>
        <v>108626645.49988808</v>
      </c>
      <c r="F65" s="52" t="str">
        <f>IF(A65="","",IF(MOD(COUNT($A$55:A65),$C$5)=0,$C$21,""))</f>
        <v/>
      </c>
      <c r="G65" s="52">
        <f t="shared" si="26"/>
        <v>6650000.0000000009</v>
      </c>
      <c r="H65" s="52">
        <f t="shared" si="27"/>
        <v>77776645.499888077</v>
      </c>
      <c r="I65" s="52">
        <f>IF($A65="","",H65/((1+$C$32)^COUNT($A$55:A65)))</f>
        <v>62253845.908043921</v>
      </c>
      <c r="J65" s="45"/>
      <c r="K65" s="52"/>
      <c r="L65" s="52">
        <f t="shared" si="32"/>
        <v>-45000000</v>
      </c>
      <c r="M65" s="52">
        <f t="shared" si="33"/>
        <v>130323545.20608583</v>
      </c>
      <c r="N65" s="52" t="str">
        <f>IF($A65="","",IF(MOD(COUNT($A$55:$A65),$D$5)=0,$D$21,""))</f>
        <v/>
      </c>
      <c r="O65" s="52">
        <f t="shared" si="34"/>
        <v>7980000.0000000009</v>
      </c>
      <c r="P65" s="52">
        <f t="shared" si="28"/>
        <v>93303545.206085831</v>
      </c>
      <c r="Q65" s="52">
        <f>IF($A65="","",P65/((1+$D$32)^COUNT($A$55:$A65)))</f>
        <v>74681859.684244618</v>
      </c>
      <c r="R65" s="45"/>
      <c r="S65" s="52"/>
      <c r="T65" s="52">
        <f t="shared" si="35"/>
        <v>-57500000</v>
      </c>
      <c r="U65" s="52">
        <f t="shared" si="36"/>
        <v>166488679.56620714</v>
      </c>
      <c r="V65" s="52" t="str">
        <f>IF($A65="","",IF(MOD(COUNT($A$55:$A65),$E$5)=0,$E$21,""))</f>
        <v/>
      </c>
      <c r="W65" s="52">
        <f t="shared" si="37"/>
        <v>10196666.666666666</v>
      </c>
      <c r="X65" s="52">
        <f t="shared" si="29"/>
        <v>119185346.23287381</v>
      </c>
      <c r="Y65" s="52">
        <f>IF($A65="","",X65/((1+$E$32)^COUNT($A$55:$A65)))</f>
        <v>95398125.37799494</v>
      </c>
      <c r="Z65" s="45"/>
      <c r="AA65" s="52"/>
      <c r="AB65" s="52">
        <f t="shared" si="38"/>
        <v>-63590625</v>
      </c>
      <c r="AC65" s="52">
        <f t="shared" si="39"/>
        <v>184182777.17959526</v>
      </c>
      <c r="AD65" s="52" t="str">
        <f>IF($A65="","",IF(MOD(COUNT($A$55:$A65),$F$5)=0,$F$21,""))</f>
        <v/>
      </c>
      <c r="AE65" s="52">
        <f t="shared" si="40"/>
        <v>11276737.500000002</v>
      </c>
      <c r="AF65" s="52">
        <f t="shared" si="30"/>
        <v>131868889.67959526</v>
      </c>
      <c r="AG65" s="52">
        <f>IF($A65="","",AF65/((1+$F$32)^COUNT($A$55:$A65)))</f>
        <v>105550264.93383776</v>
      </c>
    </row>
    <row r="66" spans="1:33" x14ac:dyDescent="0.2">
      <c r="A66" s="34">
        <f t="shared" si="31"/>
        <v>2046</v>
      </c>
      <c r="B66" s="50" t="str">
        <f>IF(A66="","",IF(MOD(COUNT($A$55:A66),$C$11)=0,"PPA " &amp; RIGHT(B65,1)+1,B65))</f>
        <v>PPA 1</v>
      </c>
      <c r="C66" s="52"/>
      <c r="D66" s="52">
        <f t="shared" si="24"/>
        <v>-37500000</v>
      </c>
      <c r="E66" s="52">
        <f t="shared" si="25"/>
        <v>108626645.49988808</v>
      </c>
      <c r="F66" s="52" t="str">
        <f>IF(A66="","",IF(MOD(COUNT($A$55:A66),$C$5)=0,$C$21,""))</f>
        <v/>
      </c>
      <c r="G66" s="52">
        <f t="shared" si="26"/>
        <v>6650000.0000000009</v>
      </c>
      <c r="H66" s="52">
        <f t="shared" si="27"/>
        <v>77776645.499888077</v>
      </c>
      <c r="I66" s="52">
        <f>IF($A66="","",H66/((1+$C$32)^COUNT($A$55:A66)))</f>
        <v>61006599.866332233</v>
      </c>
      <c r="J66" s="45"/>
      <c r="K66" s="52"/>
      <c r="L66" s="52">
        <f t="shared" si="32"/>
        <v>-45000000</v>
      </c>
      <c r="M66" s="52">
        <f t="shared" si="33"/>
        <v>130323545.20608583</v>
      </c>
      <c r="N66" s="52" t="str">
        <f>IF($A66="","",IF(MOD(COUNT($A$55:$A66),$D$5)=0,$D$21,""))</f>
        <v/>
      </c>
      <c r="O66" s="52">
        <f t="shared" si="34"/>
        <v>7980000.0000000009</v>
      </c>
      <c r="P66" s="52">
        <f t="shared" si="28"/>
        <v>93303545.206085831</v>
      </c>
      <c r="Q66" s="52">
        <f>IF($A66="","",P66/((1+$D$32)^COUNT($A$55:$A66)))</f>
        <v>73185620.335170031</v>
      </c>
      <c r="R66" s="45"/>
      <c r="S66" s="52"/>
      <c r="T66" s="52">
        <f t="shared" si="35"/>
        <v>-57500000</v>
      </c>
      <c r="U66" s="52">
        <f t="shared" si="36"/>
        <v>166488679.56620714</v>
      </c>
      <c r="V66" s="52" t="str">
        <f>IF($A66="","",IF(MOD(COUNT($A$55:$A66),$E$5)=0,$E$21,""))</f>
        <v/>
      </c>
      <c r="W66" s="52">
        <f t="shared" si="37"/>
        <v>10196666.666666666</v>
      </c>
      <c r="X66" s="52">
        <f t="shared" si="29"/>
        <v>119185346.23287381</v>
      </c>
      <c r="Y66" s="52">
        <f>IF($A66="","",X66/((1+$E$32)^COUNT($A$55:$A66)))</f>
        <v>93486838.89394103</v>
      </c>
      <c r="Z66" s="45"/>
      <c r="AA66" s="52"/>
      <c r="AB66" s="52">
        <f t="shared" si="38"/>
        <v>-63590625</v>
      </c>
      <c r="AC66" s="52">
        <f t="shared" si="39"/>
        <v>184182777.17959526</v>
      </c>
      <c r="AD66" s="52" t="str">
        <f>IF($A66="","",IF(MOD(COUNT($A$55:$A66),$F$5)=0,$F$21,""))</f>
        <v/>
      </c>
      <c r="AE66" s="52">
        <f t="shared" si="40"/>
        <v>11276737.500000002</v>
      </c>
      <c r="AF66" s="52">
        <f t="shared" si="30"/>
        <v>131868889.67959526</v>
      </c>
      <c r="AG66" s="52">
        <f>IF($A66="","",AF66/((1+$F$32)^COUNT($A$55:$A66)))</f>
        <v>103435581.92558143</v>
      </c>
    </row>
    <row r="67" spans="1:33" x14ac:dyDescent="0.2">
      <c r="A67" s="34">
        <f t="shared" si="31"/>
        <v>2047</v>
      </c>
      <c r="B67" s="50" t="str">
        <f>IF(A67="","",IF(MOD(COUNT($A$55:A67),$C$11)=0,"PPA " &amp; RIGHT(B66,1)+1,B66))</f>
        <v>PPA 1</v>
      </c>
      <c r="C67" s="52"/>
      <c r="D67" s="52">
        <f t="shared" si="24"/>
        <v>-37500000</v>
      </c>
      <c r="E67" s="52">
        <f t="shared" si="25"/>
        <v>108626645.49988808</v>
      </c>
      <c r="F67" s="52" t="str">
        <f>IF(A67="","",IF(MOD(COUNT($A$55:A67),$C$5)=0,$C$21,""))</f>
        <v/>
      </c>
      <c r="G67" s="52">
        <f t="shared" si="26"/>
        <v>6650000.0000000009</v>
      </c>
      <c r="H67" s="52">
        <f t="shared" si="27"/>
        <v>77776645.499888077</v>
      </c>
      <c r="I67" s="52">
        <f>IF($A67="","",H67/((1+$C$32)^COUNT($A$55:A67)))</f>
        <v>59784342.203505024</v>
      </c>
      <c r="J67" s="45"/>
      <c r="K67" s="52"/>
      <c r="L67" s="52">
        <f t="shared" si="32"/>
        <v>-45000000</v>
      </c>
      <c r="M67" s="52">
        <f t="shared" si="33"/>
        <v>130323545.20608583</v>
      </c>
      <c r="N67" s="52" t="str">
        <f>IF($A67="","",IF(MOD(COUNT($A$55:$A67),$D$5)=0,$D$21,""))</f>
        <v/>
      </c>
      <c r="O67" s="52">
        <f t="shared" si="34"/>
        <v>7980000.0000000009</v>
      </c>
      <c r="P67" s="52">
        <f t="shared" si="28"/>
        <v>93303545.206085831</v>
      </c>
      <c r="Q67" s="52">
        <f>IF($A67="","",P67/((1+$D$32)^COUNT($A$55:$A67)))</f>
        <v>71719357.906852171</v>
      </c>
      <c r="R67" s="45"/>
      <c r="S67" s="52"/>
      <c r="T67" s="52">
        <f t="shared" si="35"/>
        <v>-57500000</v>
      </c>
      <c r="U67" s="52">
        <f t="shared" si="36"/>
        <v>166488679.56620714</v>
      </c>
      <c r="V67" s="52" t="str">
        <f>IF($A67="","",IF(MOD(COUNT($A$55:$A67),$E$5)=0,$E$21,""))</f>
        <v/>
      </c>
      <c r="W67" s="52">
        <f t="shared" si="37"/>
        <v>10196666.666666666</v>
      </c>
      <c r="X67" s="52">
        <f t="shared" si="29"/>
        <v>119185346.23287381</v>
      </c>
      <c r="Y67" s="52">
        <f>IF($A67="","",X67/((1+$E$32)^COUNT($A$55:$A67)))</f>
        <v>91613844.734916091</v>
      </c>
      <c r="Z67" s="45"/>
      <c r="AA67" s="52"/>
      <c r="AB67" s="52">
        <f t="shared" si="38"/>
        <v>-63590625</v>
      </c>
      <c r="AC67" s="52">
        <f t="shared" si="39"/>
        <v>184182777.17959526</v>
      </c>
      <c r="AD67" s="52" t="str">
        <f>IF($A67="","",IF(MOD(COUNT($A$55:$A67),$F$5)=0,$F$21,""))</f>
        <v/>
      </c>
      <c r="AE67" s="52">
        <f t="shared" si="40"/>
        <v>11276737.500000002</v>
      </c>
      <c r="AF67" s="52">
        <f t="shared" si="30"/>
        <v>131868889.67959526</v>
      </c>
      <c r="AG67" s="52">
        <f>IF($A67="","",AF67/((1+$F$32)^COUNT($A$55:$A67)))</f>
        <v>101363266.25982501</v>
      </c>
    </row>
    <row r="68" spans="1:33" x14ac:dyDescent="0.2">
      <c r="A68" s="34">
        <f t="shared" si="31"/>
        <v>2048</v>
      </c>
      <c r="B68" s="50" t="str">
        <f>IF(A68="","",IF(MOD(COUNT($A$55:A68),$C$11)=0,"PPA " &amp; RIGHT(B67,1)+1,B67))</f>
        <v>PPA 1</v>
      </c>
      <c r="C68" s="52"/>
      <c r="D68" s="52">
        <f t="shared" si="24"/>
        <v>-37500000</v>
      </c>
      <c r="E68" s="52">
        <f t="shared" si="25"/>
        <v>108626645.49988808</v>
      </c>
      <c r="F68" s="52" t="str">
        <f>IF(A68="","",IF(MOD(COUNT($A$55:A68),$C$5)=0,$C$21,""))</f>
        <v/>
      </c>
      <c r="G68" s="52">
        <f t="shared" si="26"/>
        <v>6650000.0000000009</v>
      </c>
      <c r="H68" s="52">
        <f t="shared" si="27"/>
        <v>77776645.499888077</v>
      </c>
      <c r="I68" s="52">
        <f>IF($A68="","",H68/((1+$C$32)^COUNT($A$55:A68)))</f>
        <v>58586572.281309359</v>
      </c>
      <c r="J68" s="45"/>
      <c r="K68" s="52"/>
      <c r="L68" s="52">
        <f t="shared" si="32"/>
        <v>-45000000</v>
      </c>
      <c r="M68" s="52">
        <f t="shared" si="33"/>
        <v>130323545.20608583</v>
      </c>
      <c r="N68" s="52" t="str">
        <f>IF($A68="","",IF(MOD(COUNT($A$55:$A68),$D$5)=0,$D$21,""))</f>
        <v/>
      </c>
      <c r="O68" s="52">
        <f t="shared" si="34"/>
        <v>7980000.0000000009</v>
      </c>
      <c r="P68" s="52">
        <f t="shared" si="28"/>
        <v>93303545.206085831</v>
      </c>
      <c r="Q68" s="52">
        <f>IF($A68="","",P68/((1+$D$32)^COUNT($A$55:$A68)))</f>
        <v>70282471.816383868</v>
      </c>
      <c r="R68" s="45"/>
      <c r="S68" s="52"/>
      <c r="T68" s="52">
        <f t="shared" si="35"/>
        <v>-57500000</v>
      </c>
      <c r="U68" s="52">
        <f t="shared" si="36"/>
        <v>166488679.56620714</v>
      </c>
      <c r="V68" s="52" t="str">
        <f>IF($A68="","",IF(MOD(COUNT($A$55:$A68),$E$5)=0,$E$21,""))</f>
        <v/>
      </c>
      <c r="W68" s="52">
        <f t="shared" si="37"/>
        <v>10196666.666666666</v>
      </c>
      <c r="X68" s="52">
        <f t="shared" si="29"/>
        <v>119185346.23287381</v>
      </c>
      <c r="Y68" s="52">
        <f>IF($A68="","",X68/((1+$E$32)^COUNT($A$55:$A68)))</f>
        <v>89778375.720192149</v>
      </c>
      <c r="Z68" s="45"/>
      <c r="AA68" s="52"/>
      <c r="AB68" s="52">
        <f t="shared" si="38"/>
        <v>-63590625</v>
      </c>
      <c r="AC68" s="52">
        <f t="shared" si="39"/>
        <v>184182777.17959526</v>
      </c>
      <c r="AD68" s="52" t="str">
        <f>IF($A68="","",IF(MOD(COUNT($A$55:$A68),$F$5)=0,$F$21,""))</f>
        <v/>
      </c>
      <c r="AE68" s="52">
        <f t="shared" si="40"/>
        <v>11276737.500000002</v>
      </c>
      <c r="AF68" s="52">
        <f t="shared" si="30"/>
        <v>131868889.67959526</v>
      </c>
      <c r="AG68" s="52">
        <f>IF($A68="","",AF68/((1+$F$32)^COUNT($A$55:$A68)))</f>
        <v>99332469.113504454</v>
      </c>
    </row>
    <row r="69" spans="1:33" x14ac:dyDescent="0.2">
      <c r="A69" s="34">
        <f t="shared" si="31"/>
        <v>2049</v>
      </c>
      <c r="B69" s="50" t="str">
        <f>IF(A69="","",IF(MOD(COUNT($A$55:A69),$C$11)=0,"PPA " &amp; RIGHT(B68,1)+1,B68))</f>
        <v>PPA 2</v>
      </c>
      <c r="C69" s="52"/>
      <c r="D69" s="52">
        <f t="shared" si="24"/>
        <v>-37500000</v>
      </c>
      <c r="E69" s="52">
        <f t="shared" si="25"/>
        <v>72779852.484925017</v>
      </c>
      <c r="F69" s="52" t="str">
        <f>IF(A69="","",IF(MOD(COUNT($A$55:A69),$C$5)=0,$C$21,""))</f>
        <v/>
      </c>
      <c r="G69" s="52">
        <f t="shared" si="26"/>
        <v>6650000.0000000009</v>
      </c>
      <c r="H69" s="52">
        <f t="shared" si="27"/>
        <v>41929852.484925017</v>
      </c>
      <c r="I69" s="52">
        <f>IF($A69="","",H69/((1+$C$32)^COUNT($A$55:A69)))</f>
        <v>30951581.904327251</v>
      </c>
      <c r="J69" s="45"/>
      <c r="K69" s="52"/>
      <c r="L69" s="52">
        <f t="shared" si="32"/>
        <v>-45000000</v>
      </c>
      <c r="M69" s="52">
        <f t="shared" si="33"/>
        <v>87316775.288077518</v>
      </c>
      <c r="N69" s="52" t="str">
        <f>IF($A69="","",IF(MOD(COUNT($A$55:$A69),$D$5)=0,$D$21,""))</f>
        <v/>
      </c>
      <c r="O69" s="52">
        <f t="shared" si="34"/>
        <v>7980000.0000000009</v>
      </c>
      <c r="P69" s="52">
        <f t="shared" si="28"/>
        <v>50296775.288077518</v>
      </c>
      <c r="Q69" s="52">
        <f>IF($A69="","",P69/((1+$D$32)^COUNT($A$55:$A69)))</f>
        <v>37127837.747871295</v>
      </c>
      <c r="R69" s="45"/>
      <c r="S69" s="52"/>
      <c r="T69" s="52">
        <f t="shared" si="35"/>
        <v>-57500000</v>
      </c>
      <c r="U69" s="52">
        <f t="shared" si="36"/>
        <v>111547415.30935879</v>
      </c>
      <c r="V69" s="52" t="str">
        <f>IF($A69="","",IF(MOD(COUNT($A$55:$A69),$E$5)=0,$E$21,""))</f>
        <v/>
      </c>
      <c r="W69" s="52">
        <f t="shared" si="37"/>
        <v>10196666.666666666</v>
      </c>
      <c r="X69" s="52">
        <f t="shared" si="29"/>
        <v>64244081.976025455</v>
      </c>
      <c r="Y69" s="52">
        <f>IF($A69="","",X69/((1+$E$32)^COUNT($A$55:$A69)))</f>
        <v>47423395.201883264</v>
      </c>
      <c r="Z69" s="45"/>
      <c r="AA69" s="52"/>
      <c r="AB69" s="52">
        <f t="shared" si="38"/>
        <v>-63590625</v>
      </c>
      <c r="AC69" s="52">
        <f t="shared" si="39"/>
        <v>123402460.71032882</v>
      </c>
      <c r="AD69" s="52" t="str">
        <f>IF($A69="","",IF(MOD(COUNT($A$55:$A69),$F$5)=0,$F$21,""))</f>
        <v/>
      </c>
      <c r="AE69" s="52">
        <f t="shared" si="40"/>
        <v>11276737.500000002</v>
      </c>
      <c r="AF69" s="52">
        <f t="shared" si="30"/>
        <v>71088573.210328817</v>
      </c>
      <c r="AG69" s="52">
        <f>IF($A69="","",AF69/((1+$F$32)^COUNT($A$55:$A69)))</f>
        <v>52475829.648394987</v>
      </c>
    </row>
    <row r="70" spans="1:33" x14ac:dyDescent="0.2">
      <c r="A70" s="34">
        <f t="shared" si="31"/>
        <v>2050</v>
      </c>
      <c r="B70" s="50" t="str">
        <f>IF(A70="","",IF(MOD(COUNT($A$55:A70),$C$11)=0,"PPA " &amp; RIGHT(B69,1)+1,B69))</f>
        <v>PPA 2</v>
      </c>
      <c r="C70" s="52"/>
      <c r="D70" s="52">
        <f t="shared" si="24"/>
        <v>-37500000</v>
      </c>
      <c r="E70" s="52">
        <f t="shared" si="25"/>
        <v>72779852.484925017</v>
      </c>
      <c r="F70" s="52" t="str">
        <f>IF(A70="","",IF(MOD(COUNT($A$55:A70),$C$5)=0,$C$21,""))</f>
        <v/>
      </c>
      <c r="G70" s="52">
        <f t="shared" si="26"/>
        <v>6650000.0000000009</v>
      </c>
      <c r="H70" s="52">
        <f t="shared" si="27"/>
        <v>41929852.484925017</v>
      </c>
      <c r="I70" s="52">
        <f>IF($A70="","",H70/((1+$C$32)^COUNT($A$55:A70)))</f>
        <v>30331471.813909546</v>
      </c>
      <c r="J70" s="45"/>
      <c r="K70" s="52"/>
      <c r="L70" s="52">
        <f t="shared" si="32"/>
        <v>-45000000</v>
      </c>
      <c r="M70" s="52">
        <f t="shared" si="33"/>
        <v>87316775.288077518</v>
      </c>
      <c r="N70" s="52" t="str">
        <f>IF($A70="","",IF(MOD(COUNT($A$55:$A70),$D$5)=0,$D$21,""))</f>
        <v/>
      </c>
      <c r="O70" s="52">
        <f t="shared" si="34"/>
        <v>7980000.0000000009</v>
      </c>
      <c r="P70" s="52">
        <f t="shared" si="28"/>
        <v>50296775.288077518</v>
      </c>
      <c r="Q70" s="52">
        <f>IF($A70="","",P70/((1+$D$32)^COUNT($A$55:$A70)))</f>
        <v>36383987.34003067</v>
      </c>
      <c r="R70" s="45"/>
      <c r="S70" s="52"/>
      <c r="T70" s="52">
        <f t="shared" si="35"/>
        <v>-57500000</v>
      </c>
      <c r="U70" s="52">
        <f t="shared" si="36"/>
        <v>111547415.30935879</v>
      </c>
      <c r="V70" s="52" t="str">
        <f>IF($A70="","",IF(MOD(COUNT($A$55:$A70),$E$5)=0,$E$21,""))</f>
        <v/>
      </c>
      <c r="W70" s="52">
        <f t="shared" si="37"/>
        <v>10196666.666666666</v>
      </c>
      <c r="X70" s="52">
        <f t="shared" si="29"/>
        <v>64244081.976025455</v>
      </c>
      <c r="Y70" s="52">
        <f>IF($A70="","",X70/((1+$E$32)^COUNT($A$55:$A70)))</f>
        <v>46473274.914737515</v>
      </c>
      <c r="Z70" s="45"/>
      <c r="AA70" s="52"/>
      <c r="AB70" s="52">
        <f t="shared" si="38"/>
        <v>-63590625</v>
      </c>
      <c r="AC70" s="52">
        <f t="shared" si="39"/>
        <v>123402460.71032882</v>
      </c>
      <c r="AD70" s="52" t="str">
        <f>IF($A70="","",IF(MOD(COUNT($A$55:$A70),$F$5)=0,$F$21,""))</f>
        <v/>
      </c>
      <c r="AE70" s="52">
        <f t="shared" si="40"/>
        <v>11276737.500000002</v>
      </c>
      <c r="AF70" s="52">
        <f t="shared" si="30"/>
        <v>71088573.210328817</v>
      </c>
      <c r="AG70" s="52">
        <f>IF($A70="","",AF70/((1+$F$32)^COUNT($A$55:$A70)))</f>
        <v>51424484.629306935</v>
      </c>
    </row>
    <row r="71" spans="1:33" x14ac:dyDescent="0.2">
      <c r="A71" s="34">
        <f t="shared" si="31"/>
        <v>2051</v>
      </c>
      <c r="B71" s="50" t="str">
        <f>IF(A71="","",IF(MOD(COUNT($A$55:A71),$C$11)=0,"PPA " &amp; RIGHT(B70,1)+1,B70))</f>
        <v>PPA 2</v>
      </c>
      <c r="C71" s="52"/>
      <c r="D71" s="52">
        <f t="shared" si="24"/>
        <v>-37500000</v>
      </c>
      <c r="E71" s="52">
        <f t="shared" si="25"/>
        <v>72779852.484925017</v>
      </c>
      <c r="F71" s="52" t="str">
        <f>IF(A71="","",IF(MOD(COUNT($A$55:A71),$C$5)=0,$C$21,""))</f>
        <v/>
      </c>
      <c r="G71" s="52">
        <f t="shared" si="26"/>
        <v>6650000.0000000009</v>
      </c>
      <c r="H71" s="52">
        <f t="shared" si="27"/>
        <v>41929852.484925017</v>
      </c>
      <c r="I71" s="52">
        <f>IF($A71="","",H71/((1+$C$32)^COUNT($A$55:A71)))</f>
        <v>29723785.531923551</v>
      </c>
      <c r="J71" s="45"/>
      <c r="K71" s="52"/>
      <c r="L71" s="52">
        <f t="shared" si="32"/>
        <v>-45000000</v>
      </c>
      <c r="M71" s="52">
        <f t="shared" si="33"/>
        <v>87316775.288077518</v>
      </c>
      <c r="N71" s="52" t="str">
        <f>IF($A71="","",IF(MOD(COUNT($A$55:$A71),$D$5)=0,$D$21,""))</f>
        <v/>
      </c>
      <c r="O71" s="52">
        <f t="shared" si="34"/>
        <v>7980000.0000000009</v>
      </c>
      <c r="P71" s="52">
        <f t="shared" si="28"/>
        <v>50296775.288077518</v>
      </c>
      <c r="Q71" s="52">
        <f>IF($A71="","",P71/((1+$D$32)^COUNT($A$55:$A71)))</f>
        <v>35655039.858479537</v>
      </c>
      <c r="R71" s="45"/>
      <c r="S71" s="52"/>
      <c r="T71" s="52">
        <f t="shared" si="35"/>
        <v>-57500000</v>
      </c>
      <c r="U71" s="52">
        <f t="shared" si="36"/>
        <v>111547415.30935879</v>
      </c>
      <c r="V71" s="52" t="str">
        <f>IF($A71="","",IF(MOD(COUNT($A$55:$A71),$E$5)=0,$E$21,""))</f>
        <v/>
      </c>
      <c r="W71" s="52">
        <f t="shared" si="37"/>
        <v>10196666.666666666</v>
      </c>
      <c r="X71" s="52">
        <f t="shared" si="29"/>
        <v>64244081.976025455</v>
      </c>
      <c r="Y71" s="52">
        <f>IF($A71="","",X71/((1+$E$32)^COUNT($A$55:$A71)))</f>
        <v>45542190.138571173</v>
      </c>
      <c r="Z71" s="45"/>
      <c r="AA71" s="52"/>
      <c r="AB71" s="52">
        <f t="shared" si="38"/>
        <v>-63590625</v>
      </c>
      <c r="AC71" s="52">
        <f t="shared" si="39"/>
        <v>123402460.71032882</v>
      </c>
      <c r="AD71" s="52" t="str">
        <f>IF($A71="","",IF(MOD(COUNT($A$55:$A71),$F$5)=0,$F$21,""))</f>
        <v/>
      </c>
      <c r="AE71" s="52">
        <f t="shared" si="40"/>
        <v>11276737.500000002</v>
      </c>
      <c r="AF71" s="52">
        <f t="shared" si="30"/>
        <v>71088573.210328817</v>
      </c>
      <c r="AG71" s="52">
        <f>IF($A71="","",AF71/((1+$F$32)^COUNT($A$55:$A71)))</f>
        <v>50394203.142831273</v>
      </c>
    </row>
    <row r="72" spans="1:33" x14ac:dyDescent="0.2">
      <c r="A72" s="34">
        <f t="shared" si="31"/>
        <v>2052</v>
      </c>
      <c r="B72" s="50" t="str">
        <f>IF(A72="","",IF(MOD(COUNT($A$55:A72),$C$11)=0,"PPA " &amp; RIGHT(B71,1)+1,B71))</f>
        <v>PPA 2</v>
      </c>
      <c r="C72" s="52"/>
      <c r="D72" s="52">
        <f t="shared" si="24"/>
        <v>-37500000</v>
      </c>
      <c r="E72" s="52">
        <f t="shared" si="25"/>
        <v>72779852.484925017</v>
      </c>
      <c r="F72" s="52" t="str">
        <f>IF(A72="","",IF(MOD(COUNT($A$55:A72),$C$5)=0,$C$21,""))</f>
        <v/>
      </c>
      <c r="G72" s="52">
        <f t="shared" si="26"/>
        <v>6650000.0000000009</v>
      </c>
      <c r="H72" s="52">
        <f t="shared" si="27"/>
        <v>41929852.484925017</v>
      </c>
      <c r="I72" s="52">
        <f>IF($A72="","",H72/((1+$C$32)^COUNT($A$55:A72)))</f>
        <v>29128274.149315327</v>
      </c>
      <c r="J72" s="45"/>
      <c r="K72" s="52"/>
      <c r="L72" s="52">
        <f t="shared" si="32"/>
        <v>-45000000</v>
      </c>
      <c r="M72" s="52">
        <f t="shared" si="33"/>
        <v>87316775.288077518</v>
      </c>
      <c r="N72" s="52" t="str">
        <f>IF($A72="","",IF(MOD(COUNT($A$55:$A72),$D$5)=0,$D$21,""))</f>
        <v/>
      </c>
      <c r="O72" s="52">
        <f t="shared" si="34"/>
        <v>7980000.0000000009</v>
      </c>
      <c r="P72" s="52">
        <f t="shared" si="28"/>
        <v>50296775.288077518</v>
      </c>
      <c r="Q72" s="52">
        <f>IF($A72="","",P72/((1+$D$32)^COUNT($A$55:$A72)))</f>
        <v>34940696.725426376</v>
      </c>
      <c r="R72" s="45"/>
      <c r="S72" s="52"/>
      <c r="T72" s="52">
        <f t="shared" si="35"/>
        <v>-57500000</v>
      </c>
      <c r="U72" s="52">
        <f t="shared" si="36"/>
        <v>111547415.30935879</v>
      </c>
      <c r="V72" s="52" t="str">
        <f>IF($A72="","",IF(MOD(COUNT($A$55:$A72),$E$5)=0,$E$21,""))</f>
        <v/>
      </c>
      <c r="W72" s="52">
        <f t="shared" si="37"/>
        <v>10196666.666666666</v>
      </c>
      <c r="X72" s="52">
        <f t="shared" si="29"/>
        <v>64244081.976025455</v>
      </c>
      <c r="Y72" s="52">
        <f>IF($A72="","",X72/((1+$E$32)^COUNT($A$55:$A72)))</f>
        <v>44629759.499906421</v>
      </c>
      <c r="Z72" s="45"/>
      <c r="AA72" s="52"/>
      <c r="AB72" s="52">
        <f t="shared" si="38"/>
        <v>-63590625</v>
      </c>
      <c r="AC72" s="52">
        <f t="shared" si="39"/>
        <v>123402460.71032882</v>
      </c>
      <c r="AD72" s="52" t="str">
        <f>IF($A72="","",IF(MOD(COUNT($A$55:$A72),$F$5)=0,$F$21,""))</f>
        <v/>
      </c>
      <c r="AE72" s="52">
        <f t="shared" si="40"/>
        <v>11276737.500000002</v>
      </c>
      <c r="AF72" s="52">
        <f t="shared" si="30"/>
        <v>71088573.210328817</v>
      </c>
      <c r="AG72" s="52">
        <f>IF($A72="","",AF72/((1+$F$32)^COUNT($A$55:$A72)))</f>
        <v>49384563.184394762</v>
      </c>
    </row>
    <row r="73" spans="1:33" x14ac:dyDescent="0.2">
      <c r="A73" s="34">
        <f t="shared" si="31"/>
        <v>2053</v>
      </c>
      <c r="B73" s="50" t="str">
        <f>IF(A73="","",IF(MOD(COUNT($A$55:A73),$C$11)=0,"PPA " &amp; RIGHT(B72,1)+1,B72))</f>
        <v>PPA 2</v>
      </c>
      <c r="C73" s="52"/>
      <c r="D73" s="52">
        <f t="shared" si="24"/>
        <v>-37500000</v>
      </c>
      <c r="E73" s="52">
        <f t="shared" si="25"/>
        <v>72779852.484925017</v>
      </c>
      <c r="F73" s="52" t="str">
        <f>IF(A73="","",IF(MOD(COUNT($A$55:A73),$C$5)=0,$C$21,""))</f>
        <v/>
      </c>
      <c r="G73" s="52">
        <f t="shared" si="26"/>
        <v>6650000.0000000009</v>
      </c>
      <c r="H73" s="52">
        <f t="shared" si="27"/>
        <v>41929852.484925017</v>
      </c>
      <c r="I73" s="52">
        <f>IF($A73="","",H73/((1+$C$32)^COUNT($A$55:A73)))</f>
        <v>28544693.743884791</v>
      </c>
      <c r="J73" s="45"/>
      <c r="K73" s="52"/>
      <c r="L73" s="52">
        <f t="shared" si="32"/>
        <v>-45000000</v>
      </c>
      <c r="M73" s="52">
        <f t="shared" si="33"/>
        <v>87316775.288077518</v>
      </c>
      <c r="N73" s="52" t="str">
        <f>IF($A73="","",IF(MOD(COUNT($A$55:$A73),$D$5)=0,$D$21,""))</f>
        <v/>
      </c>
      <c r="O73" s="52">
        <f t="shared" si="34"/>
        <v>7980000.0000000009</v>
      </c>
      <c r="P73" s="52">
        <f t="shared" si="28"/>
        <v>50296775.288077518</v>
      </c>
      <c r="Q73" s="52">
        <f>IF($A73="","",P73/((1+$D$32)^COUNT($A$55:$A73)))</f>
        <v>34240665.345038906</v>
      </c>
      <c r="R73" s="45"/>
      <c r="S73" s="52"/>
      <c r="T73" s="52">
        <f t="shared" si="35"/>
        <v>-57500000</v>
      </c>
      <c r="U73" s="52">
        <f t="shared" si="36"/>
        <v>111547415.30935879</v>
      </c>
      <c r="V73" s="52" t="str">
        <f>IF($A73="","",IF(MOD(COUNT($A$55:$A73),$E$5)=0,$E$21,""))</f>
        <v/>
      </c>
      <c r="W73" s="52">
        <f t="shared" si="37"/>
        <v>10196666.666666666</v>
      </c>
      <c r="X73" s="52">
        <f t="shared" si="29"/>
        <v>64244081.976025455</v>
      </c>
      <c r="Y73" s="52">
        <f>IF($A73="","",X73/((1+$E$32)^COUNT($A$55:$A73)))</f>
        <v>43735609.266023271</v>
      </c>
      <c r="Z73" s="45"/>
      <c r="AA73" s="52"/>
      <c r="AB73" s="52">
        <f t="shared" si="38"/>
        <v>-63590625</v>
      </c>
      <c r="AC73" s="52">
        <f t="shared" si="39"/>
        <v>123402460.71032882</v>
      </c>
      <c r="AD73" s="52" t="str">
        <f>IF($A73="","",IF(MOD(COUNT($A$55:$A73),$F$5)=0,$F$21,""))</f>
        <v/>
      </c>
      <c r="AE73" s="52">
        <f t="shared" si="40"/>
        <v>11276737.500000002</v>
      </c>
      <c r="AF73" s="52">
        <f t="shared" si="30"/>
        <v>71088573.210328817</v>
      </c>
      <c r="AG73" s="52">
        <f>IF($A73="","",AF73/((1+$F$32)^COUNT($A$55:$A73)))</f>
        <v>48395151.204219595</v>
      </c>
    </row>
    <row r="74" spans="1:33" x14ac:dyDescent="0.2">
      <c r="A74" s="34">
        <f t="shared" si="31"/>
        <v>2054</v>
      </c>
      <c r="B74" s="50" t="str">
        <f>IF(A74="","",IF(MOD(COUNT($A$55:A74),$C$11)=0,"PPA " &amp; RIGHT(B73,1)+1,B73))</f>
        <v>PPA 2</v>
      </c>
      <c r="C74" s="52"/>
      <c r="D74" s="52">
        <f t="shared" si="24"/>
        <v>-37500000</v>
      </c>
      <c r="E74" s="52">
        <f t="shared" si="25"/>
        <v>72779852.484925017</v>
      </c>
      <c r="F74" s="52" t="str">
        <f>IF(A74="","",IF(MOD(COUNT($A$55:A74),$C$5)=0,$C$21,""))</f>
        <v/>
      </c>
      <c r="G74" s="52">
        <f t="shared" si="26"/>
        <v>6650000.0000000009</v>
      </c>
      <c r="H74" s="52">
        <f t="shared" si="27"/>
        <v>41929852.484925017</v>
      </c>
      <c r="I74" s="52">
        <f>IF($A74="","",H74/((1+$C$32)^COUNT($A$55:A74)))</f>
        <v>27972805.280374907</v>
      </c>
      <c r="J74" s="45"/>
      <c r="K74" s="52"/>
      <c r="L74" s="52">
        <f t="shared" si="32"/>
        <v>-45000000</v>
      </c>
      <c r="M74" s="52">
        <f t="shared" si="33"/>
        <v>87316775.288077518</v>
      </c>
      <c r="N74" s="52" t="str">
        <f>IF($A74="","",IF(MOD(COUNT($A$55:$A74),$D$5)=0,$D$21,""))</f>
        <v/>
      </c>
      <c r="O74" s="52">
        <f t="shared" si="34"/>
        <v>7980000.0000000009</v>
      </c>
      <c r="P74" s="52">
        <f t="shared" si="28"/>
        <v>50296775.288077518</v>
      </c>
      <c r="Q74" s="52">
        <f>IF($A74="","",P74/((1+$D$32)^COUNT($A$55:$A74)))</f>
        <v>33554658.983596489</v>
      </c>
      <c r="R74" s="45"/>
      <c r="S74" s="52"/>
      <c r="T74" s="52">
        <f t="shared" si="35"/>
        <v>-57500000</v>
      </c>
      <c r="U74" s="52">
        <f t="shared" si="36"/>
        <v>111547415.30935879</v>
      </c>
      <c r="V74" s="52" t="str">
        <f>IF($A74="","",IF(MOD(COUNT($A$55:$A74),$E$5)=0,$E$21,""))</f>
        <v/>
      </c>
      <c r="W74" s="52">
        <f t="shared" si="37"/>
        <v>10196666.666666666</v>
      </c>
      <c r="X74" s="52">
        <f t="shared" si="29"/>
        <v>64244081.976025455</v>
      </c>
      <c r="Y74" s="52">
        <f>IF($A74="","",X74/((1+$E$32)^COUNT($A$55:$A74)))</f>
        <v>42859373.191878207</v>
      </c>
      <c r="Z74" s="45"/>
      <c r="AA74" s="52"/>
      <c r="AB74" s="52">
        <f t="shared" si="38"/>
        <v>-63590625</v>
      </c>
      <c r="AC74" s="52">
        <f t="shared" si="39"/>
        <v>123402460.71032882</v>
      </c>
      <c r="AD74" s="52" t="str">
        <f>IF($A74="","",IF(MOD(COUNT($A$55:$A74),$F$5)=0,$F$21,""))</f>
        <v/>
      </c>
      <c r="AE74" s="52">
        <f t="shared" si="40"/>
        <v>11276737.500000002</v>
      </c>
      <c r="AF74" s="52">
        <f t="shared" si="30"/>
        <v>71088573.210328817</v>
      </c>
      <c r="AG74" s="52">
        <f>IF($A74="","",AF74/((1+$F$32)^COUNT($A$55:$A74)))</f>
        <v>47425561.937932968</v>
      </c>
    </row>
    <row r="75" spans="1:33" x14ac:dyDescent="0.2">
      <c r="A75" s="34">
        <f t="shared" si="31"/>
        <v>2055</v>
      </c>
      <c r="B75" s="50" t="str">
        <f>IF(A75="","",IF(MOD(COUNT($A$55:A75),$C$11)=0,"PPA " &amp; RIGHT(B74,1)+1,B74))</f>
        <v>PPA 2</v>
      </c>
      <c r="C75" s="52"/>
      <c r="D75" s="52">
        <f t="shared" si="24"/>
        <v>-37500000</v>
      </c>
      <c r="E75" s="52">
        <f t="shared" si="25"/>
        <v>72779852.484925017</v>
      </c>
      <c r="F75" s="52" t="str">
        <f>IF(A75="","",IF(MOD(COUNT($A$55:A75),$C$5)=0,$C$21,""))</f>
        <v/>
      </c>
      <c r="G75" s="52">
        <f t="shared" si="26"/>
        <v>6650000.0000000009</v>
      </c>
      <c r="H75" s="52">
        <f t="shared" si="27"/>
        <v>41929852.484925017</v>
      </c>
      <c r="I75" s="52">
        <f>IF($A75="","",H75/((1+$C$32)^COUNT($A$55:A75)))</f>
        <v>27412374.512562517</v>
      </c>
      <c r="J75" s="45"/>
      <c r="K75" s="52"/>
      <c r="L75" s="52">
        <f t="shared" si="32"/>
        <v>-45000000</v>
      </c>
      <c r="M75" s="52">
        <f t="shared" si="33"/>
        <v>87316775.288077518</v>
      </c>
      <c r="N75" s="52" t="str">
        <f>IF($A75="","",IF(MOD(COUNT($A$55:$A75),$D$5)=0,$D$21,""))</f>
        <v/>
      </c>
      <c r="O75" s="52">
        <f t="shared" si="34"/>
        <v>7980000.0000000009</v>
      </c>
      <c r="P75" s="52">
        <f t="shared" si="28"/>
        <v>50296775.288077518</v>
      </c>
      <c r="Q75" s="52">
        <f>IF($A75="","",P75/((1+$D$32)^COUNT($A$55:$A75)))</f>
        <v>32882396.6520436</v>
      </c>
      <c r="R75" s="45"/>
      <c r="S75" s="52"/>
      <c r="T75" s="52">
        <f t="shared" si="35"/>
        <v>-57500000</v>
      </c>
      <c r="U75" s="52">
        <f t="shared" si="36"/>
        <v>111547415.30935879</v>
      </c>
      <c r="V75" s="52" t="str">
        <f>IF($A75="","",IF(MOD(COUNT($A$55:$A75),$E$5)=0,$E$21,""))</f>
        <v/>
      </c>
      <c r="W75" s="52">
        <f t="shared" si="37"/>
        <v>10196666.666666666</v>
      </c>
      <c r="X75" s="52">
        <f t="shared" si="29"/>
        <v>64244081.976025455</v>
      </c>
      <c r="Y75" s="52">
        <f>IF($A75="","",X75/((1+$E$32)^COUNT($A$55:$A75)))</f>
        <v>42000692.37008971</v>
      </c>
      <c r="Z75" s="45"/>
      <c r="AA75" s="52"/>
      <c r="AB75" s="52">
        <f t="shared" si="38"/>
        <v>-63590625</v>
      </c>
      <c r="AC75" s="52">
        <f t="shared" si="39"/>
        <v>123402460.71032882</v>
      </c>
      <c r="AD75" s="52" t="str">
        <f>IF($A75="","",IF(MOD(COUNT($A$55:$A75),$F$5)=0,$F$21,""))</f>
        <v/>
      </c>
      <c r="AE75" s="52">
        <f t="shared" si="40"/>
        <v>11276737.500000002</v>
      </c>
      <c r="AF75" s="52">
        <f t="shared" si="30"/>
        <v>71088573.210328817</v>
      </c>
      <c r="AG75" s="52">
        <f>IF($A75="","",AF75/((1+$F$32)^COUNT($A$55:$A75)))</f>
        <v>46475398.240570202</v>
      </c>
    </row>
    <row r="76" spans="1:33" x14ac:dyDescent="0.2">
      <c r="A76" s="34">
        <f t="shared" si="31"/>
        <v>2056</v>
      </c>
      <c r="B76" s="50" t="str">
        <f>IF(A76="","",IF(MOD(COUNT($A$55:A76),$C$11)=0,"PPA " &amp; RIGHT(B75,1)+1,B75))</f>
        <v>PPA 2</v>
      </c>
      <c r="C76" s="52"/>
      <c r="D76" s="52">
        <f t="shared" si="24"/>
        <v>-37500000</v>
      </c>
      <c r="E76" s="52">
        <f t="shared" si="25"/>
        <v>72779852.484925017</v>
      </c>
      <c r="F76" s="52" t="str">
        <f>IF(A76="","",IF(MOD(COUNT($A$55:A76),$C$5)=0,$C$21,""))</f>
        <v/>
      </c>
      <c r="G76" s="52">
        <f t="shared" si="26"/>
        <v>6650000.0000000009</v>
      </c>
      <c r="H76" s="52">
        <f t="shared" si="27"/>
        <v>41929852.484925017</v>
      </c>
      <c r="I76" s="52">
        <f>IF($A76="","",H76/((1+$C$32)^COUNT($A$55:A76)))</f>
        <v>26863171.887310825</v>
      </c>
      <c r="J76" s="45"/>
      <c r="K76" s="52"/>
      <c r="L76" s="52">
        <f t="shared" si="32"/>
        <v>-45000000</v>
      </c>
      <c r="M76" s="52">
        <f t="shared" si="33"/>
        <v>87316775.288077518</v>
      </c>
      <c r="N76" s="52" t="str">
        <f>IF($A76="","",IF(MOD(COUNT($A$55:$A76),$D$5)=0,$D$21,""))</f>
        <v/>
      </c>
      <c r="O76" s="52">
        <f t="shared" si="34"/>
        <v>7980000.0000000009</v>
      </c>
      <c r="P76" s="52">
        <f t="shared" si="28"/>
        <v>50296775.288077518</v>
      </c>
      <c r="Q76" s="52">
        <f>IF($A76="","",P76/((1+$D$32)^COUNT($A$55:$A76)))</f>
        <v>32223602.990896381</v>
      </c>
      <c r="R76" s="45"/>
      <c r="S76" s="52"/>
      <c r="T76" s="52">
        <f t="shared" si="35"/>
        <v>-57500000</v>
      </c>
      <c r="U76" s="52">
        <f t="shared" si="36"/>
        <v>111547415.30935879</v>
      </c>
      <c r="V76" s="52" t="str">
        <f>IF($A76="","",IF(MOD(COUNT($A$55:$A76),$E$5)=0,$E$21,""))</f>
        <v/>
      </c>
      <c r="W76" s="52">
        <f t="shared" si="37"/>
        <v>10196666.666666666</v>
      </c>
      <c r="X76" s="52">
        <f t="shared" si="29"/>
        <v>64244081.976025455</v>
      </c>
      <c r="Y76" s="52">
        <f>IF($A76="","",X76/((1+$E$32)^COUNT($A$55:$A76)))</f>
        <v>41159215.083929375</v>
      </c>
      <c r="Z76" s="45"/>
      <c r="AA76" s="52"/>
      <c r="AB76" s="52">
        <f t="shared" si="38"/>
        <v>-63590625</v>
      </c>
      <c r="AC76" s="52">
        <f t="shared" si="39"/>
        <v>123402460.71032882</v>
      </c>
      <c r="AD76" s="52" t="str">
        <f>IF($A76="","",IF(MOD(COUNT($A$55:$A76),$F$5)=0,$F$21,""))</f>
        <v/>
      </c>
      <c r="AE76" s="52">
        <f t="shared" si="40"/>
        <v>11276737.500000002</v>
      </c>
      <c r="AF76" s="52">
        <f t="shared" si="30"/>
        <v>71088573.210328817</v>
      </c>
      <c r="AG76" s="52">
        <f>IF($A76="","",AF76/((1+$F$32)^COUNT($A$55:$A76)))</f>
        <v>45544270.923903719</v>
      </c>
    </row>
    <row r="77" spans="1:33" x14ac:dyDescent="0.2">
      <c r="A77" s="34">
        <f t="shared" si="31"/>
        <v>2057</v>
      </c>
      <c r="B77" s="50" t="str">
        <f>IF(A77="","",IF(MOD(COUNT($A$55:A77),$C$11)=0,"PPA " &amp; RIGHT(B76,1)+1,B76))</f>
        <v>PPA 2</v>
      </c>
      <c r="C77" s="52"/>
      <c r="D77" s="52">
        <f t="shared" si="24"/>
        <v>-37500000</v>
      </c>
      <c r="E77" s="52">
        <f t="shared" si="25"/>
        <v>72779852.484925017</v>
      </c>
      <c r="F77" s="52" t="str">
        <f>IF(A77="","",IF(MOD(COUNT($A$55:A77),$C$5)=0,$C$21,""))</f>
        <v/>
      </c>
      <c r="G77" s="52">
        <f t="shared" si="26"/>
        <v>6650000.0000000009</v>
      </c>
      <c r="H77" s="52">
        <f t="shared" si="27"/>
        <v>41929852.484925017</v>
      </c>
      <c r="I77" s="52">
        <f>IF($A77="","",H77/((1+$C$32)^COUNT($A$55:A77)))</f>
        <v>26324972.450544145</v>
      </c>
      <c r="J77" s="45"/>
      <c r="K77" s="52"/>
      <c r="L77" s="52">
        <f t="shared" si="32"/>
        <v>-45000000</v>
      </c>
      <c r="M77" s="52">
        <f t="shared" si="33"/>
        <v>87316775.288077518</v>
      </c>
      <c r="N77" s="52" t="str">
        <f>IF($A77="","",IF(MOD(COUNT($A$55:$A77),$D$5)=0,$D$21,""))</f>
        <v/>
      </c>
      <c r="O77" s="52">
        <f t="shared" si="34"/>
        <v>7980000.0000000009</v>
      </c>
      <c r="P77" s="52">
        <f t="shared" si="28"/>
        <v>50296775.288077518</v>
      </c>
      <c r="Q77" s="52">
        <f>IF($A77="","",P77/((1+$D$32)^COUNT($A$55:$A77)))</f>
        <v>31578008.157455079</v>
      </c>
      <c r="R77" s="45"/>
      <c r="S77" s="52"/>
      <c r="T77" s="52">
        <f t="shared" si="35"/>
        <v>-57500000</v>
      </c>
      <c r="U77" s="52">
        <f t="shared" si="36"/>
        <v>111547415.30935879</v>
      </c>
      <c r="V77" s="52" t="str">
        <f>IF($A77="","",IF(MOD(COUNT($A$55:$A77),$E$5)=0,$E$21,""))</f>
        <v/>
      </c>
      <c r="W77" s="52">
        <f t="shared" si="37"/>
        <v>10196666.666666666</v>
      </c>
      <c r="X77" s="52">
        <f t="shared" si="29"/>
        <v>64244081.976025455</v>
      </c>
      <c r="Y77" s="52">
        <f>IF($A77="","",X77/((1+$E$32)^COUNT($A$55:$A77)))</f>
        <v>40334596.663258314</v>
      </c>
      <c r="Z77" s="45"/>
      <c r="AA77" s="52"/>
      <c r="AB77" s="52">
        <f t="shared" si="38"/>
        <v>-63590625</v>
      </c>
      <c r="AC77" s="52">
        <f t="shared" si="39"/>
        <v>123402460.71032882</v>
      </c>
      <c r="AD77" s="52" t="str">
        <f>IF($A77="","",IF(MOD(COUNT($A$55:$A77),$F$5)=0,$F$21,""))</f>
        <v/>
      </c>
      <c r="AE77" s="52">
        <f t="shared" si="40"/>
        <v>11276737.500000002</v>
      </c>
      <c r="AF77" s="52">
        <f t="shared" si="30"/>
        <v>71088573.210328817</v>
      </c>
      <c r="AG77" s="52">
        <f>IF($A77="","",AF77/((1+$F$32)^COUNT($A$55:$A77)))</f>
        <v>44631798.597031087</v>
      </c>
    </row>
    <row r="78" spans="1:33" x14ac:dyDescent="0.2">
      <c r="A78" s="34">
        <f t="shared" si="31"/>
        <v>2058</v>
      </c>
      <c r="B78" s="50" t="str">
        <f>IF(A78="","",IF(MOD(COUNT($A$55:A78),$C$11)=0,"PPA " &amp; RIGHT(B77,1)+1,B77))</f>
        <v>PPA 2</v>
      </c>
      <c r="C78" s="52"/>
      <c r="D78" s="52">
        <f t="shared" si="24"/>
        <v>-37500000</v>
      </c>
      <c r="E78" s="52">
        <f t="shared" si="25"/>
        <v>72779852.484925017</v>
      </c>
      <c r="F78" s="52" t="str">
        <f>IF(A78="","",IF(MOD(COUNT($A$55:A78),$C$5)=0,$C$21,""))</f>
        <v/>
      </c>
      <c r="G78" s="52">
        <f t="shared" si="26"/>
        <v>6650000.0000000009</v>
      </c>
      <c r="H78" s="52">
        <f t="shared" si="27"/>
        <v>41929852.484925017</v>
      </c>
      <c r="I78" s="52">
        <f>IF($A78="","",H78/((1+$C$32)^COUNT($A$55:A78)))</f>
        <v>25797555.755106419</v>
      </c>
      <c r="J78" s="45"/>
      <c r="K78" s="52"/>
      <c r="L78" s="52">
        <f t="shared" si="32"/>
        <v>-45000000</v>
      </c>
      <c r="M78" s="52">
        <f t="shared" si="33"/>
        <v>87316775.288077518</v>
      </c>
      <c r="N78" s="52" t="str">
        <f>IF($A78="","",IF(MOD(COUNT($A$55:$A78),$D$5)=0,$D$21,""))</f>
        <v/>
      </c>
      <c r="O78" s="52">
        <f t="shared" si="34"/>
        <v>7980000.0000000009</v>
      </c>
      <c r="P78" s="52">
        <f t="shared" si="28"/>
        <v>50296775.288077518</v>
      </c>
      <c r="Q78" s="52">
        <f>IF($A78="","",P78/((1+$D$32)^COUNT($A$55:$A78)))</f>
        <v>30945347.715276103</v>
      </c>
      <c r="R78" s="45"/>
      <c r="S78" s="52"/>
      <c r="T78" s="52">
        <f t="shared" si="35"/>
        <v>-57500000</v>
      </c>
      <c r="U78" s="52">
        <f t="shared" si="36"/>
        <v>111547415.30935879</v>
      </c>
      <c r="V78" s="52" t="str">
        <f>IF($A78="","",IF(MOD(COUNT($A$55:$A78),$E$5)=0,$E$21,""))</f>
        <v/>
      </c>
      <c r="W78" s="52">
        <f t="shared" si="37"/>
        <v>10196666.666666666</v>
      </c>
      <c r="X78" s="52">
        <f t="shared" si="29"/>
        <v>64244081.976025455</v>
      </c>
      <c r="Y78" s="52">
        <f>IF($A78="","",X78/((1+$E$32)^COUNT($A$55:$A78)))</f>
        <v>39526499.343349829</v>
      </c>
      <c r="Z78" s="45"/>
      <c r="AA78" s="52"/>
      <c r="AB78" s="52">
        <f t="shared" si="38"/>
        <v>-63590625</v>
      </c>
      <c r="AC78" s="52">
        <f t="shared" si="39"/>
        <v>123402460.71032882</v>
      </c>
      <c r="AD78" s="52" t="str">
        <f>IF($A78="","",IF(MOD(COUNT($A$55:$A78),$F$5)=0,$F$21,""))</f>
        <v/>
      </c>
      <c r="AE78" s="52">
        <f t="shared" si="40"/>
        <v>11276737.500000002</v>
      </c>
      <c r="AF78" s="52">
        <f t="shared" si="30"/>
        <v>71088573.210328817</v>
      </c>
      <c r="AG78" s="52">
        <f>IF($A78="","",AF78/((1+$F$32)^COUNT($A$55:$A78)))</f>
        <v>43737607.510156773</v>
      </c>
    </row>
    <row r="79" spans="1:33" x14ac:dyDescent="0.2">
      <c r="A79" s="34">
        <f t="shared" si="31"/>
        <v>2059</v>
      </c>
      <c r="B79" s="50" t="str">
        <f>IF(A79="","",IF(MOD(COUNT($A$55:A79),$C$11)=0,"PPA " &amp; RIGHT(B78,1)+1,B78))</f>
        <v>PPA 2</v>
      </c>
      <c r="C79" s="52"/>
      <c r="D79" s="52">
        <f t="shared" si="24"/>
        <v>-37500000</v>
      </c>
      <c r="E79" s="52">
        <f t="shared" si="25"/>
        <v>72779852.484925017</v>
      </c>
      <c r="F79" s="52" t="str">
        <f>IF(A79="","",IF(MOD(COUNT($A$55:A79),$C$5)=0,$C$21,""))</f>
        <v/>
      </c>
      <c r="G79" s="52">
        <f t="shared" si="26"/>
        <v>6650000.0000000009</v>
      </c>
      <c r="H79" s="52">
        <f t="shared" si="27"/>
        <v>41929852.484925017</v>
      </c>
      <c r="I79" s="52">
        <f>IF($A79="","",H79/((1+$C$32)^COUNT($A$55:A79)))</f>
        <v>25280705.77046578</v>
      </c>
      <c r="J79" s="45"/>
      <c r="K79" s="52"/>
      <c r="L79" s="52">
        <f t="shared" si="32"/>
        <v>-45000000</v>
      </c>
      <c r="M79" s="52">
        <f t="shared" si="33"/>
        <v>87316775.288077518</v>
      </c>
      <c r="N79" s="52" t="str">
        <f>IF($A79="","",IF(MOD(COUNT($A$55:$A79),$D$5)=0,$D$21,""))</f>
        <v/>
      </c>
      <c r="O79" s="52">
        <f t="shared" si="34"/>
        <v>7980000.0000000009</v>
      </c>
      <c r="P79" s="52">
        <f t="shared" si="28"/>
        <v>50296775.288077518</v>
      </c>
      <c r="Q79" s="52">
        <f>IF($A79="","",P79/((1+$D$32)^COUNT($A$55:$A79)))</f>
        <v>30325362.525858548</v>
      </c>
      <c r="R79" s="45"/>
      <c r="S79" s="52"/>
      <c r="T79" s="52">
        <f t="shared" si="35"/>
        <v>-57500000</v>
      </c>
      <c r="U79" s="52">
        <f t="shared" si="36"/>
        <v>111547415.30935879</v>
      </c>
      <c r="V79" s="52" t="str">
        <f>IF($A79="","",IF(MOD(COUNT($A$55:$A79),$E$5)=0,$E$21,""))</f>
        <v/>
      </c>
      <c r="W79" s="52">
        <f t="shared" si="37"/>
        <v>10196666.666666666</v>
      </c>
      <c r="X79" s="52">
        <f t="shared" si="29"/>
        <v>64244081.976025455</v>
      </c>
      <c r="Y79" s="52">
        <f>IF($A79="","",X79/((1+$E$32)^COUNT($A$55:$A79)))</f>
        <v>38734592.126540557</v>
      </c>
      <c r="Z79" s="45"/>
      <c r="AA79" s="52"/>
      <c r="AB79" s="52">
        <f t="shared" si="38"/>
        <v>-63590625</v>
      </c>
      <c r="AC79" s="52">
        <f t="shared" si="39"/>
        <v>123402460.71032882</v>
      </c>
      <c r="AD79" s="52" t="str">
        <f>IF($A79="","",IF(MOD(COUNT($A$55:$A79),$F$5)=0,$F$21,""))</f>
        <v/>
      </c>
      <c r="AE79" s="52">
        <f t="shared" si="40"/>
        <v>11276737.500000002</v>
      </c>
      <c r="AF79" s="52">
        <f t="shared" si="30"/>
        <v>71088573.210328817</v>
      </c>
      <c r="AG79" s="52">
        <f>IF($A79="","",AF79/((1+$F$32)^COUNT($A$55:$A79)))</f>
        <v>42861331.401503801</v>
      </c>
    </row>
    <row r="80" spans="1:33" x14ac:dyDescent="0.2">
      <c r="A80" s="34">
        <f t="shared" si="31"/>
        <v>2060</v>
      </c>
      <c r="B80" s="50" t="str">
        <f>IF(A80="","",IF(MOD(COUNT($A$55:A80),$C$11)=0,"PPA " &amp; RIGHT(B79,1)+1,B79))</f>
        <v>PPA 2</v>
      </c>
      <c r="C80" s="52"/>
      <c r="D80" s="52">
        <f t="shared" si="24"/>
        <v>-37500000</v>
      </c>
      <c r="E80" s="52">
        <f t="shared" si="25"/>
        <v>72779852.484925017</v>
      </c>
      <c r="F80" s="52" t="str">
        <f>IF(A80="","",IF(MOD(COUNT($A$55:A80),$C$5)=0,$C$21,""))</f>
        <v/>
      </c>
      <c r="G80" s="52">
        <f t="shared" si="26"/>
        <v>6650000.0000000009</v>
      </c>
      <c r="H80" s="52">
        <f t="shared" si="27"/>
        <v>41929852.484925017</v>
      </c>
      <c r="I80" s="52">
        <f>IF($A80="","",H80/((1+$C$32)^COUNT($A$55:A80)))</f>
        <v>24774210.794228226</v>
      </c>
      <c r="J80" s="45"/>
      <c r="K80" s="52"/>
      <c r="L80" s="52">
        <f t="shared" si="32"/>
        <v>-45000000</v>
      </c>
      <c r="M80" s="52">
        <f t="shared" si="33"/>
        <v>87316775.288077518</v>
      </c>
      <c r="N80" s="52" t="str">
        <f>IF($A80="","",IF(MOD(COUNT($A$55:$A80),$D$5)=0,$D$21,""))</f>
        <v/>
      </c>
      <c r="O80" s="52">
        <f t="shared" si="34"/>
        <v>7980000.0000000009</v>
      </c>
      <c r="P80" s="52">
        <f t="shared" si="28"/>
        <v>50296775.288077518</v>
      </c>
      <c r="Q80" s="52">
        <f>IF($A80="","",P80/((1+$D$32)^COUNT($A$55:$A80)))</f>
        <v>29717798.642500754</v>
      </c>
      <c r="R80" s="45"/>
      <c r="S80" s="52"/>
      <c r="T80" s="52">
        <f t="shared" si="35"/>
        <v>-57500000</v>
      </c>
      <c r="U80" s="52">
        <f t="shared" si="36"/>
        <v>111547415.30935879</v>
      </c>
      <c r="V80" s="52" t="str">
        <f>IF($A80="","",IF(MOD(COUNT($A$55:$A80),$E$5)=0,$E$21,""))</f>
        <v/>
      </c>
      <c r="W80" s="52">
        <f t="shared" si="37"/>
        <v>10196666.666666666</v>
      </c>
      <c r="X80" s="52">
        <f t="shared" si="29"/>
        <v>64244081.976025455</v>
      </c>
      <c r="Y80" s="52">
        <f>IF($A80="","",X80/((1+$E$32)^COUNT($A$55:$A80)))</f>
        <v>37958550.646653421</v>
      </c>
      <c r="Z80" s="45"/>
      <c r="AA80" s="52"/>
      <c r="AB80" s="52">
        <f t="shared" si="38"/>
        <v>-63590625</v>
      </c>
      <c r="AC80" s="52">
        <f t="shared" si="39"/>
        <v>123402460.71032882</v>
      </c>
      <c r="AD80" s="52" t="str">
        <f>IF($A80="","",IF(MOD(COUNT($A$55:$A80),$F$5)=0,$F$21,""))</f>
        <v/>
      </c>
      <c r="AE80" s="52">
        <f t="shared" si="40"/>
        <v>11276737.500000002</v>
      </c>
      <c r="AF80" s="52">
        <f t="shared" si="30"/>
        <v>71088573.210328817</v>
      </c>
      <c r="AG80" s="52">
        <f>IF($A80="","",AF80/((1+$F$32)^COUNT($A$55:$A80)))</f>
        <v>42002611.34729249</v>
      </c>
    </row>
    <row r="81" spans="1:33" x14ac:dyDescent="0.2">
      <c r="A81" s="34">
        <f t="shared" si="31"/>
        <v>2061</v>
      </c>
      <c r="B81" s="50" t="str">
        <f>IF(A81="","",IF(MOD(COUNT($A$55:A81),$C$11)=0,"PPA " &amp; RIGHT(B80,1)+1,B80))</f>
        <v>PPA 2</v>
      </c>
      <c r="C81" s="52"/>
      <c r="D81" s="52">
        <f t="shared" si="24"/>
        <v>-37500000</v>
      </c>
      <c r="E81" s="52">
        <f t="shared" si="25"/>
        <v>72779852.484925017</v>
      </c>
      <c r="F81" s="52" t="str">
        <f>IF(A81="","",IF(MOD(COUNT($A$55:A81),$C$5)=0,$C$21,""))</f>
        <v/>
      </c>
      <c r="G81" s="52">
        <f t="shared" si="26"/>
        <v>6650000.0000000009</v>
      </c>
      <c r="H81" s="52">
        <f t="shared" si="27"/>
        <v>41929852.484925017</v>
      </c>
      <c r="I81" s="52">
        <f>IF($A81="","",H81/((1+$C$32)^COUNT($A$55:A81)))</f>
        <v>24277863.365424</v>
      </c>
      <c r="J81" s="45"/>
      <c r="K81" s="52"/>
      <c r="L81" s="52">
        <f t="shared" si="32"/>
        <v>-45000000</v>
      </c>
      <c r="M81" s="52">
        <f t="shared" si="33"/>
        <v>87316775.288077518</v>
      </c>
      <c r="N81" s="52" t="str">
        <f>IF($A81="","",IF(MOD(COUNT($A$55:$A81),$D$5)=0,$D$21,""))</f>
        <v/>
      </c>
      <c r="O81" s="52">
        <f t="shared" si="34"/>
        <v>7980000.0000000009</v>
      </c>
      <c r="P81" s="52">
        <f t="shared" si="28"/>
        <v>50296775.288077518</v>
      </c>
      <c r="Q81" s="52">
        <f>IF($A81="","",P81/((1+$D$32)^COUNT($A$55:$A81)))</f>
        <v>29122407.206283402</v>
      </c>
      <c r="R81" s="45"/>
      <c r="S81" s="52"/>
      <c r="T81" s="52">
        <f t="shared" si="35"/>
        <v>-57500000</v>
      </c>
      <c r="U81" s="52">
        <f t="shared" si="36"/>
        <v>111547415.30935879</v>
      </c>
      <c r="V81" s="52" t="str">
        <f>IF($A81="","",IF(MOD(COUNT($A$55:$A81),$E$5)=0,$E$21,""))</f>
        <v/>
      </c>
      <c r="W81" s="52">
        <f t="shared" si="37"/>
        <v>10196666.666666666</v>
      </c>
      <c r="X81" s="52">
        <f t="shared" si="29"/>
        <v>64244081.976025455</v>
      </c>
      <c r="Y81" s="52">
        <f>IF($A81="","",X81/((1+$E$32)^COUNT($A$55:$A81)))</f>
        <v>37198057.036136836</v>
      </c>
      <c r="Z81" s="45"/>
      <c r="AA81" s="52"/>
      <c r="AB81" s="52">
        <f t="shared" si="38"/>
        <v>-63590625</v>
      </c>
      <c r="AC81" s="52">
        <f t="shared" si="39"/>
        <v>123402460.71032882</v>
      </c>
      <c r="AD81" s="52" t="str">
        <f>IF($A81="","",IF(MOD(COUNT($A$55:$A81),$F$5)=0,$F$21,""))</f>
        <v/>
      </c>
      <c r="AE81" s="52">
        <f t="shared" si="40"/>
        <v>11276737.500000002</v>
      </c>
      <c r="AF81" s="52">
        <f t="shared" si="30"/>
        <v>71088573.210328817</v>
      </c>
      <c r="AG81" s="52">
        <f>IF($A81="","",AF81/((1+$F$32)^COUNT($A$55:$A81)))</f>
        <v>41161095.614724778</v>
      </c>
    </row>
    <row r="82" spans="1:33" x14ac:dyDescent="0.2">
      <c r="A82" s="34">
        <f t="shared" si="31"/>
        <v>2062</v>
      </c>
      <c r="B82" s="50" t="str">
        <f>IF(A82="","",IF(MOD(COUNT($A$55:A82),$C$11)=0,"PPA " &amp; RIGHT(B81,1)+1,B81))</f>
        <v>PPA 2</v>
      </c>
      <c r="C82" s="52"/>
      <c r="D82" s="52">
        <f t="shared" si="24"/>
        <v>-37500000</v>
      </c>
      <c r="E82" s="52">
        <f t="shared" si="25"/>
        <v>72779852.484925017</v>
      </c>
      <c r="F82" s="52" t="str">
        <f>IF(A82="","",IF(MOD(COUNT($A$55:A82),$C$5)=0,$C$21,""))</f>
        <v/>
      </c>
      <c r="G82" s="52">
        <f t="shared" si="26"/>
        <v>6650000.0000000009</v>
      </c>
      <c r="H82" s="52">
        <f t="shared" si="27"/>
        <v>41929852.484925017</v>
      </c>
      <c r="I82" s="52">
        <f>IF($A82="","",H82/((1+$C$32)^COUNT($A$55:A82)))</f>
        <v>23791460.179531358</v>
      </c>
      <c r="J82" s="45"/>
      <c r="K82" s="52"/>
      <c r="L82" s="52">
        <f t="shared" si="32"/>
        <v>-45000000</v>
      </c>
      <c r="M82" s="52">
        <f t="shared" si="33"/>
        <v>87316775.288077518</v>
      </c>
      <c r="N82" s="52" t="str">
        <f>IF($A82="","",IF(MOD(COUNT($A$55:$A82),$D$5)=0,$D$21,""))</f>
        <v/>
      </c>
      <c r="O82" s="52">
        <f t="shared" si="34"/>
        <v>7980000.0000000009</v>
      </c>
      <c r="P82" s="52">
        <f t="shared" si="28"/>
        <v>50296775.288077518</v>
      </c>
      <c r="Q82" s="52">
        <f>IF($A82="","",P82/((1+$D$32)^COUNT($A$55:$A82)))</f>
        <v>28538944.344136611</v>
      </c>
      <c r="R82" s="45"/>
      <c r="S82" s="52"/>
      <c r="T82" s="52">
        <f t="shared" si="35"/>
        <v>-57500000</v>
      </c>
      <c r="U82" s="52">
        <f t="shared" si="36"/>
        <v>111547415.30935879</v>
      </c>
      <c r="V82" s="52" t="str">
        <f>IF($A82="","",IF(MOD(COUNT($A$55:$A82),$E$5)=0,$E$21,""))</f>
        <v/>
      </c>
      <c r="W82" s="52">
        <f t="shared" si="37"/>
        <v>10196666.666666666</v>
      </c>
      <c r="X82" s="52">
        <f t="shared" si="29"/>
        <v>64244081.976025455</v>
      </c>
      <c r="Y82" s="52">
        <f>IF($A82="","",X82/((1+$E$32)^COUNT($A$55:$A82)))</f>
        <v>36452799.795865804</v>
      </c>
      <c r="Z82" s="45"/>
      <c r="AA82" s="52"/>
      <c r="AB82" s="52">
        <f t="shared" si="38"/>
        <v>-63590625</v>
      </c>
      <c r="AC82" s="52">
        <f t="shared" si="39"/>
        <v>123402460.71032882</v>
      </c>
      <c r="AD82" s="52" t="str">
        <f>IF($A82="","",IF(MOD(COUNT($A$55:$A82),$F$5)=0,$F$21,""))</f>
        <v/>
      </c>
      <c r="AE82" s="52">
        <f t="shared" si="40"/>
        <v>11276737.500000002</v>
      </c>
      <c r="AF82" s="52">
        <f t="shared" si="30"/>
        <v>71088573.210328817</v>
      </c>
      <c r="AG82" s="52">
        <f>IF($A82="","",AF82/((1+$F$32)^COUNT($A$55:$A82)))</f>
        <v>40336439.517914094</v>
      </c>
    </row>
    <row r="83" spans="1:33" x14ac:dyDescent="0.2">
      <c r="A83" s="34">
        <f t="shared" si="31"/>
        <v>2063</v>
      </c>
      <c r="B83" s="50" t="str">
        <f>IF(A83="","",IF(MOD(COUNT($A$55:A83),$C$11)=0,"PPA " &amp; RIGHT(B82,1)+1,B82))</f>
        <v>PPA 2</v>
      </c>
      <c r="C83" s="52"/>
      <c r="D83" s="52">
        <f t="shared" si="24"/>
        <v>-37500000</v>
      </c>
      <c r="E83" s="52">
        <f t="shared" si="25"/>
        <v>72779852.484925017</v>
      </c>
      <c r="F83" s="52" t="str">
        <f>IF(A83="","",IF(MOD(COUNT($A$55:A83),$C$5)=0,$C$21,""))</f>
        <v/>
      </c>
      <c r="G83" s="52">
        <f t="shared" si="26"/>
        <v>6650000.0000000009</v>
      </c>
      <c r="H83" s="52">
        <f t="shared" si="27"/>
        <v>41929852.484925017</v>
      </c>
      <c r="I83" s="52">
        <f>IF($A83="","",H83/((1+$C$32)^COUNT($A$55:A83)))</f>
        <v>23314802.00520277</v>
      </c>
      <c r="J83" s="45"/>
      <c r="K83" s="52"/>
      <c r="L83" s="52">
        <f t="shared" si="32"/>
        <v>-45000000</v>
      </c>
      <c r="M83" s="52">
        <f t="shared" si="33"/>
        <v>87316775.288077518</v>
      </c>
      <c r="N83" s="52" t="str">
        <f>IF($A83="","",IF(MOD(COUNT($A$55:$A83),$D$5)=0,$D$21,""))</f>
        <v/>
      </c>
      <c r="O83" s="52">
        <f t="shared" si="34"/>
        <v>7980000.0000000009</v>
      </c>
      <c r="P83" s="52">
        <f t="shared" si="28"/>
        <v>50296775.288077518</v>
      </c>
      <c r="Q83" s="52">
        <f>IF($A83="","",P83/((1+$D$32)^COUNT($A$55:$A83)))</f>
        <v>27967171.068949208</v>
      </c>
      <c r="R83" s="45"/>
      <c r="S83" s="52"/>
      <c r="T83" s="52">
        <f t="shared" si="35"/>
        <v>-57500000</v>
      </c>
      <c r="U83" s="52">
        <f t="shared" si="36"/>
        <v>111547415.30935879</v>
      </c>
      <c r="V83" s="52" t="str">
        <f>IF($A83="","",IF(MOD(COUNT($A$55:$A83),$E$5)=0,$E$21,""))</f>
        <v/>
      </c>
      <c r="W83" s="52">
        <f t="shared" si="37"/>
        <v>10196666.666666666</v>
      </c>
      <c r="X83" s="52">
        <f t="shared" si="29"/>
        <v>64244081.976025455</v>
      </c>
      <c r="Y83" s="52">
        <f>IF($A83="","",X83/((1+$E$32)^COUNT($A$55:$A83)))</f>
        <v>35722473.667551421</v>
      </c>
      <c r="Z83" s="45"/>
      <c r="AA83" s="52"/>
      <c r="AB83" s="52">
        <f t="shared" si="38"/>
        <v>-63590625</v>
      </c>
      <c r="AC83" s="52">
        <f t="shared" si="39"/>
        <v>123402460.71032882</v>
      </c>
      <c r="AD83" s="52" t="str">
        <f>IF($A83="","",IF(MOD(COUNT($A$55:$A83),$F$5)=0,$F$21,""))</f>
        <v/>
      </c>
      <c r="AE83" s="52">
        <f t="shared" si="40"/>
        <v>11276737.500000002</v>
      </c>
      <c r="AF83" s="52">
        <f t="shared" si="30"/>
        <v>71088573.210328817</v>
      </c>
      <c r="AG83" s="52">
        <f>IF($A83="","",AF83/((1+$F$32)^COUNT($A$55:$A83)))</f>
        <v>39528305.276701532</v>
      </c>
    </row>
    <row r="84" spans="1:33" x14ac:dyDescent="0.2">
      <c r="A84" s="34">
        <f t="shared" si="31"/>
        <v>2064</v>
      </c>
      <c r="B84" s="50" t="str">
        <f>IF(A84="","",IF(MOD(COUNT($A$55:A84),$C$11)=0,"PPA " &amp; RIGHT(B83,1)+1,B83))</f>
        <v>PPA 3</v>
      </c>
      <c r="C84" s="52"/>
      <c r="D84" s="52">
        <f t="shared" si="24"/>
        <v>-37500000</v>
      </c>
      <c r="E84" s="52">
        <f t="shared" si="25"/>
        <v>48762501.164899766</v>
      </c>
      <c r="F84" s="52" t="str">
        <f>IF(A84="","",IF(MOD(COUNT($A$55:A84),$C$5)=0,$C$21,""))</f>
        <v/>
      </c>
      <c r="G84" s="52">
        <f t="shared" si="26"/>
        <v>6650000.0000000009</v>
      </c>
      <c r="H84" s="52">
        <f t="shared" si="27"/>
        <v>17912501.164899766</v>
      </c>
      <c r="I84" s="52">
        <f>IF($A84="","",H84/((1+$C$32)^COUNT($A$55:A84)))</f>
        <v>9760571.8603482284</v>
      </c>
      <c r="J84" s="45"/>
      <c r="K84" s="52"/>
      <c r="L84" s="52">
        <f t="shared" si="32"/>
        <v>-45000000</v>
      </c>
      <c r="M84" s="52">
        <f t="shared" si="33"/>
        <v>58502239.44301194</v>
      </c>
      <c r="N84" s="52" t="str">
        <f>IF($A84="","",IF(MOD(COUNT($A$55:$A84),$D$5)=0,$D$21,""))</f>
        <v/>
      </c>
      <c r="O84" s="52">
        <f t="shared" si="34"/>
        <v>7980000.0000000009</v>
      </c>
      <c r="P84" s="52">
        <f t="shared" si="28"/>
        <v>21482239.44301194</v>
      </c>
      <c r="Q84" s="52">
        <f>IF($A84="","",P84/((1+$D$32)^COUNT($A$55:$A84)))</f>
        <v>11705732.207604768</v>
      </c>
      <c r="R84" s="45"/>
      <c r="S84" s="52"/>
      <c r="T84" s="52">
        <f t="shared" si="35"/>
        <v>-57500000</v>
      </c>
      <c r="U84" s="52">
        <f t="shared" si="36"/>
        <v>74736768.257270396</v>
      </c>
      <c r="V84" s="52" t="str">
        <f>IF($A84="","",IF(MOD(COUNT($A$55:$A84),$E$5)=0,$E$21,""))</f>
        <v/>
      </c>
      <c r="W84" s="52">
        <f t="shared" si="37"/>
        <v>10196666.666666666</v>
      </c>
      <c r="X84" s="52">
        <f t="shared" si="29"/>
        <v>27433434.92393706</v>
      </c>
      <c r="Y84" s="52">
        <f>IF($A84="","",X84/((1+$E$32)^COUNT($A$55:$A84)))</f>
        <v>14948555.228901934</v>
      </c>
      <c r="Z84" s="45"/>
      <c r="AA84" s="52"/>
      <c r="AB84" s="52">
        <f t="shared" si="38"/>
        <v>-63590625</v>
      </c>
      <c r="AC84" s="52">
        <f t="shared" si="39"/>
        <v>82679648.675920308</v>
      </c>
      <c r="AD84" s="52" t="str">
        <f>IF($A84="","",IF(MOD(COUNT($A$55:$A84),$F$5)=0,$F$21,""))</f>
        <v/>
      </c>
      <c r="AE84" s="52">
        <f t="shared" si="40"/>
        <v>11276737.500000002</v>
      </c>
      <c r="AF84" s="52">
        <f t="shared" si="30"/>
        <v>30365761.175920308</v>
      </c>
      <c r="AG84" s="52">
        <f>IF($A84="","",AF84/((1+$F$32)^COUNT($A$55:$A84)))</f>
        <v>16546387.984751374</v>
      </c>
    </row>
    <row r="85" spans="1:33" x14ac:dyDescent="0.2">
      <c r="A85" s="34">
        <f t="shared" si="31"/>
        <v>2065</v>
      </c>
      <c r="B85" s="50" t="str">
        <f>IF(A85="","",IF(MOD(COUNT($A$55:A85),$C$11)=0,"PPA " &amp; RIGHT(B84,1)+1,B84))</f>
        <v>PPA 3</v>
      </c>
      <c r="C85" s="52"/>
      <c r="D85" s="52">
        <f t="shared" si="24"/>
        <v>-37500000</v>
      </c>
      <c r="E85" s="52">
        <f t="shared" si="25"/>
        <v>48762501.164899766</v>
      </c>
      <c r="F85" s="52" t="str">
        <f>IF(A85="","",IF(MOD(COUNT($A$55:A85),$C$5)=0,$C$21,""))</f>
        <v/>
      </c>
      <c r="G85" s="52">
        <f t="shared" si="26"/>
        <v>6650000.0000000009</v>
      </c>
      <c r="H85" s="52">
        <f t="shared" si="27"/>
        <v>17912501.164899766</v>
      </c>
      <c r="I85" s="52">
        <f>IF($A85="","",H85/((1+$C$32)^COUNT($A$55:A85)))</f>
        <v>9565020.3335294053</v>
      </c>
      <c r="J85" s="45"/>
      <c r="K85" s="52"/>
      <c r="L85" s="52">
        <f t="shared" si="32"/>
        <v>-45000000</v>
      </c>
      <c r="M85" s="52">
        <f t="shared" si="33"/>
        <v>58502239.44301194</v>
      </c>
      <c r="N85" s="52" t="str">
        <f>IF($A85="","",IF(MOD(COUNT($A$55:$A85),$D$5)=0,$D$21,""))</f>
        <v/>
      </c>
      <c r="O85" s="52">
        <f t="shared" si="34"/>
        <v>7980000.0000000009</v>
      </c>
      <c r="P85" s="52">
        <f t="shared" si="28"/>
        <v>21482239.44301194</v>
      </c>
      <c r="Q85" s="52">
        <f>IF($A85="","",P85/((1+$D$32)^COUNT($A$55:$A85)))</f>
        <v>11471209.698218958</v>
      </c>
      <c r="R85" s="45"/>
      <c r="S85" s="52"/>
      <c r="T85" s="52">
        <f t="shared" si="35"/>
        <v>-57500000</v>
      </c>
      <c r="U85" s="52">
        <f t="shared" si="36"/>
        <v>74736768.257270396</v>
      </c>
      <c r="V85" s="52" t="str">
        <f>IF($A85="","",IF(MOD(COUNT($A$55:$A85),$E$5)=0,$E$21,""))</f>
        <v/>
      </c>
      <c r="W85" s="52">
        <f t="shared" si="37"/>
        <v>10196666.666666666</v>
      </c>
      <c r="X85" s="52">
        <f t="shared" si="29"/>
        <v>27433434.92393706</v>
      </c>
      <c r="Y85" s="52">
        <f>IF($A85="","",X85/((1+$E$32)^COUNT($A$55:$A85)))</f>
        <v>14649063.268741008</v>
      </c>
      <c r="Z85" s="45"/>
      <c r="AA85" s="52"/>
      <c r="AB85" s="52">
        <f t="shared" si="38"/>
        <v>-63590625</v>
      </c>
      <c r="AC85" s="52">
        <f t="shared" si="39"/>
        <v>82679648.675920308</v>
      </c>
      <c r="AD85" s="52" t="str">
        <f>IF($A85="","",IF(MOD(COUNT($A$55:$A85),$F$5)=0,$F$21,""))</f>
        <v/>
      </c>
      <c r="AE85" s="52">
        <f t="shared" si="40"/>
        <v>11276737.500000002</v>
      </c>
      <c r="AF85" s="52">
        <f t="shared" si="30"/>
        <v>30365761.175920308</v>
      </c>
      <c r="AG85" s="52">
        <f>IF($A85="","",AF85/((1+$F$32)^COUNT($A$55:$A85)))</f>
        <v>16214883.695858272</v>
      </c>
    </row>
    <row r="86" spans="1:33" x14ac:dyDescent="0.2">
      <c r="A86" s="34">
        <f t="shared" si="31"/>
        <v>2066</v>
      </c>
      <c r="B86" s="50" t="str">
        <f>IF(A86="","",IF(MOD(COUNT($A$55:A86),$C$11)=0,"PPA " &amp; RIGHT(B85,1)+1,B85))</f>
        <v>PPA 3</v>
      </c>
      <c r="C86" s="52"/>
      <c r="D86" s="52">
        <f t="shared" si="24"/>
        <v>-37500000</v>
      </c>
      <c r="E86" s="52">
        <f t="shared" si="25"/>
        <v>48762501.164899766</v>
      </c>
      <c r="F86" s="52" t="str">
        <f>IF(A86="","",IF(MOD(COUNT($A$55:A86),$C$5)=0,$C$21,""))</f>
        <v/>
      </c>
      <c r="G86" s="52">
        <f t="shared" si="26"/>
        <v>6650000.0000000009</v>
      </c>
      <c r="H86" s="52">
        <f t="shared" si="27"/>
        <v>17912501.164899766</v>
      </c>
      <c r="I86" s="52">
        <f>IF($A86="","",H86/((1+$C$32)^COUNT($A$55:A86)))</f>
        <v>9373386.6508890074</v>
      </c>
      <c r="J86" s="45"/>
      <c r="K86" s="52"/>
      <c r="L86" s="52">
        <f t="shared" si="32"/>
        <v>-45000000</v>
      </c>
      <c r="M86" s="52">
        <f t="shared" si="33"/>
        <v>58502239.44301194</v>
      </c>
      <c r="N86" s="52" t="str">
        <f>IF($A86="","",IF(MOD(COUNT($A$55:$A86),$D$5)=0,$D$21,""))</f>
        <v/>
      </c>
      <c r="O86" s="52">
        <f t="shared" si="34"/>
        <v>7980000.0000000009</v>
      </c>
      <c r="P86" s="52">
        <f t="shared" si="28"/>
        <v>21482239.44301194</v>
      </c>
      <c r="Q86" s="52">
        <f>IF($A86="","",P86/((1+$D$32)^COUNT($A$55:$A86)))</f>
        <v>11241385.810536873</v>
      </c>
      <c r="R86" s="45"/>
      <c r="S86" s="52"/>
      <c r="T86" s="52">
        <f t="shared" si="35"/>
        <v>-57500000</v>
      </c>
      <c r="U86" s="52">
        <f t="shared" si="36"/>
        <v>74736768.257270396</v>
      </c>
      <c r="V86" s="52" t="str">
        <f>IF($A86="","",IF(MOD(COUNT($A$55:$A86),$E$5)=0,$E$21,""))</f>
        <v/>
      </c>
      <c r="W86" s="52">
        <f t="shared" si="37"/>
        <v>10196666.666666666</v>
      </c>
      <c r="X86" s="52">
        <f t="shared" si="29"/>
        <v>27433434.92393706</v>
      </c>
      <c r="Y86" s="52">
        <f>IF($A86="","",X86/((1+$E$32)^COUNT($A$55:$A86)))</f>
        <v>14355571.583043236</v>
      </c>
      <c r="Z86" s="45"/>
      <c r="AA86" s="52"/>
      <c r="AB86" s="52">
        <f t="shared" si="38"/>
        <v>-63590625</v>
      </c>
      <c r="AC86" s="52">
        <f t="shared" si="39"/>
        <v>82679648.675920308</v>
      </c>
      <c r="AD86" s="52" t="str">
        <f>IF($A86="","",IF(MOD(COUNT($A$55:$A86),$F$5)=0,$F$21,""))</f>
        <v/>
      </c>
      <c r="AE86" s="52">
        <f t="shared" si="40"/>
        <v>11276737.500000002</v>
      </c>
      <c r="AF86" s="52">
        <f t="shared" si="30"/>
        <v>30365761.175920308</v>
      </c>
      <c r="AG86" s="52">
        <f>IF($A86="","",AF86/((1+$F$32)^COUNT($A$55:$A86)))</f>
        <v>15890021.043415118</v>
      </c>
    </row>
    <row r="87" spans="1:33" x14ac:dyDescent="0.2">
      <c r="A87" s="34">
        <f t="shared" si="31"/>
        <v>2067</v>
      </c>
      <c r="B87" s="50" t="str">
        <f>IF(A87="","",IF(MOD(COUNT($A$55:A87),$C$11)=0,"PPA " &amp; RIGHT(B86,1)+1,B86))</f>
        <v>PPA 3</v>
      </c>
      <c r="C87" s="52"/>
      <c r="D87" s="52">
        <f t="shared" ref="D87:D118" si="41">IF($A87="","",-$C$19)</f>
        <v>-37500000</v>
      </c>
      <c r="E87" s="52">
        <f t="shared" ref="E87:E118" si="42">IF($A87="","",IF(ISERROR(INDEX($C$12:$C$15,MATCH(B87,$A$12:$A$15,0))*$C$8*365)=FALSE,INDEX($C$12:$C$15,MATCH(B87,$A$12:$A$15,0))*$C$8*365,$C$15*$C$8*365))</f>
        <v>48762501.164899766</v>
      </c>
      <c r="F87" s="52" t="str">
        <f>IF(A87="","",IF(MOD(COUNT($A$55:A87),$C$5)=0,$C$21,""))</f>
        <v/>
      </c>
      <c r="G87" s="52">
        <f t="shared" ref="G87:G118" si="43">IF(A87="","",$C$29*($C$17-$C$21)/$C$5)</f>
        <v>6650000.0000000009</v>
      </c>
      <c r="H87" s="52">
        <f t="shared" ref="H87:H118" si="44">IF($A87="","",SUM(C87:G87))</f>
        <v>17912501.164899766</v>
      </c>
      <c r="I87" s="52">
        <f>IF($A87="","",H87/((1+$C$32)^COUNT($A$55:A87)))</f>
        <v>9185592.3190332167</v>
      </c>
      <c r="J87" s="45"/>
      <c r="K87" s="52"/>
      <c r="L87" s="52">
        <f t="shared" si="32"/>
        <v>-45000000</v>
      </c>
      <c r="M87" s="52">
        <f t="shared" si="33"/>
        <v>58502239.44301194</v>
      </c>
      <c r="N87" s="52" t="str">
        <f>IF($A87="","",IF(MOD(COUNT($A$55:$A87),$D$5)=0,$D$21,""))</f>
        <v/>
      </c>
      <c r="O87" s="52">
        <f t="shared" si="34"/>
        <v>7980000.0000000009</v>
      </c>
      <c r="P87" s="52">
        <f t="shared" si="28"/>
        <v>21482239.44301194</v>
      </c>
      <c r="Q87" s="52">
        <f>IF($A87="","",P87/((1+$D$32)^COUNT($A$55:$A87)))</f>
        <v>11016166.408409391</v>
      </c>
      <c r="R87" s="45"/>
      <c r="S87" s="52"/>
      <c r="T87" s="52">
        <f t="shared" si="35"/>
        <v>-57500000</v>
      </c>
      <c r="U87" s="52">
        <f t="shared" si="36"/>
        <v>74736768.257270396</v>
      </c>
      <c r="V87" s="52" t="str">
        <f>IF($A87="","",IF(MOD(COUNT($A$55:$A87),$E$5)=0,$E$21,""))</f>
        <v/>
      </c>
      <c r="W87" s="52">
        <f t="shared" si="37"/>
        <v>10196666.666666666</v>
      </c>
      <c r="X87" s="52">
        <f t="shared" si="29"/>
        <v>27433434.92393706</v>
      </c>
      <c r="Y87" s="52">
        <f>IF($A87="","",X87/((1+$E$32)^COUNT($A$55:$A87)))</f>
        <v>14067959.957250558</v>
      </c>
      <c r="Z87" s="45"/>
      <c r="AA87" s="52"/>
      <c r="AB87" s="52">
        <f t="shared" si="38"/>
        <v>-63590625</v>
      </c>
      <c r="AC87" s="52">
        <f t="shared" si="39"/>
        <v>82679648.675920308</v>
      </c>
      <c r="AD87" s="52" t="str">
        <f>IF($A87="","",IF(MOD(COUNT($A$55:$A87),$F$5)=0,$F$21,""))</f>
        <v/>
      </c>
      <c r="AE87" s="52">
        <f t="shared" si="40"/>
        <v>11276737.500000002</v>
      </c>
      <c r="AF87" s="52">
        <f t="shared" si="30"/>
        <v>30365761.175920308</v>
      </c>
      <c r="AG87" s="52">
        <f>IF($A87="","",AF87/((1+$F$32)^COUNT($A$55:$A87)))</f>
        <v>15571666.96327701</v>
      </c>
    </row>
    <row r="88" spans="1:33" x14ac:dyDescent="0.2">
      <c r="A88" s="34">
        <f t="shared" ref="A88:A119" si="45">IF(A87="","",IF(A87&lt;$C$49,A87+1,""))</f>
        <v>2068</v>
      </c>
      <c r="B88" s="50" t="str">
        <f>IF(A88="","",IF(MOD(COUNT($A$55:A88),$C$11)=0,"PPA " &amp; RIGHT(B87,1)+1,B87))</f>
        <v>PPA 3</v>
      </c>
      <c r="C88" s="52"/>
      <c r="D88" s="52">
        <f t="shared" si="41"/>
        <v>-37500000</v>
      </c>
      <c r="E88" s="52">
        <f t="shared" si="42"/>
        <v>48762501.164899766</v>
      </c>
      <c r="F88" s="52" t="str">
        <f>IF(A88="","",IF(MOD(COUNT($A$55:A88),$C$5)=0,$C$21,""))</f>
        <v/>
      </c>
      <c r="G88" s="52">
        <f t="shared" si="43"/>
        <v>6650000.0000000009</v>
      </c>
      <c r="H88" s="52">
        <f t="shared" si="44"/>
        <v>17912501.164899766</v>
      </c>
      <c r="I88" s="52">
        <f>IF($A88="","",H88/((1+$C$32)^COUNT($A$55:A88)))</f>
        <v>9001560.4171710536</v>
      </c>
      <c r="J88" s="45"/>
      <c r="K88" s="52"/>
      <c r="L88" s="52">
        <f t="shared" si="32"/>
        <v>-45000000</v>
      </c>
      <c r="M88" s="52">
        <f t="shared" si="33"/>
        <v>58502239.44301194</v>
      </c>
      <c r="N88" s="52" t="str">
        <f>IF($A88="","",IF(MOD(COUNT($A$55:$A88),$D$5)=0,$D$21,""))</f>
        <v/>
      </c>
      <c r="O88" s="52">
        <f t="shared" si="34"/>
        <v>7980000.0000000009</v>
      </c>
      <c r="P88" s="52">
        <f t="shared" si="28"/>
        <v>21482239.44301194</v>
      </c>
      <c r="Q88" s="52">
        <f>IF($A88="","",P88/((1+$D$32)^COUNT($A$55:$A88)))</f>
        <v>10795459.241690388</v>
      </c>
      <c r="R88" s="45"/>
      <c r="S88" s="52"/>
      <c r="T88" s="52">
        <f t="shared" si="35"/>
        <v>-57500000</v>
      </c>
      <c r="U88" s="52">
        <f t="shared" si="36"/>
        <v>74736768.257270396</v>
      </c>
      <c r="V88" s="52" t="str">
        <f>IF($A88="","",IF(MOD(COUNT($A$55:$A88),$E$5)=0,$E$21,""))</f>
        <v/>
      </c>
      <c r="W88" s="52">
        <f t="shared" si="37"/>
        <v>10196666.666666666</v>
      </c>
      <c r="X88" s="52">
        <f t="shared" si="29"/>
        <v>27433434.92393706</v>
      </c>
      <c r="Y88" s="52">
        <f>IF($A88="","",X88/((1+$E$32)^COUNT($A$55:$A88)))</f>
        <v>13786110.585284736</v>
      </c>
      <c r="Z88" s="45"/>
      <c r="AA88" s="52"/>
      <c r="AB88" s="52">
        <f t="shared" si="38"/>
        <v>-63590625</v>
      </c>
      <c r="AC88" s="52">
        <f t="shared" si="39"/>
        <v>82679648.675920308</v>
      </c>
      <c r="AD88" s="52" t="str">
        <f>IF($A88="","",IF(MOD(COUNT($A$55:$A88),$F$5)=0,$F$21,""))</f>
        <v/>
      </c>
      <c r="AE88" s="52">
        <f t="shared" si="40"/>
        <v>11276737.500000002</v>
      </c>
      <c r="AF88" s="52">
        <f t="shared" si="30"/>
        <v>30365761.175920308</v>
      </c>
      <c r="AG88" s="52">
        <f>IF($A88="","",AF88/((1+$F$32)^COUNT($A$55:$A88)))</f>
        <v>15259691.057218324</v>
      </c>
    </row>
    <row r="89" spans="1:33" x14ac:dyDescent="0.2">
      <c r="A89" s="34">
        <f t="shared" si="45"/>
        <v>2069</v>
      </c>
      <c r="B89" s="50" t="str">
        <f>IF(A89="","",IF(MOD(COUNT($A$55:A89),$C$11)=0,"PPA " &amp; RIGHT(B88,1)+1,B88))</f>
        <v>PPA 3</v>
      </c>
      <c r="C89" s="52"/>
      <c r="D89" s="52">
        <f t="shared" si="41"/>
        <v>-37500000</v>
      </c>
      <c r="E89" s="52">
        <f t="shared" si="42"/>
        <v>48762501.164899766</v>
      </c>
      <c r="F89" s="52" t="str">
        <f>IF(A89="","",IF(MOD(COUNT($A$55:A89),$C$5)=0,$C$21,""))</f>
        <v/>
      </c>
      <c r="G89" s="52">
        <f t="shared" si="43"/>
        <v>6650000.0000000009</v>
      </c>
      <c r="H89" s="52">
        <f t="shared" si="44"/>
        <v>17912501.164899766</v>
      </c>
      <c r="I89" s="52">
        <f>IF($A89="","",H89/((1+$C$32)^COUNT($A$55:A89)))</f>
        <v>8821215.5656075198</v>
      </c>
      <c r="J89" s="45"/>
      <c r="K89" s="52"/>
      <c r="L89" s="52">
        <f t="shared" si="32"/>
        <v>-45000000</v>
      </c>
      <c r="M89" s="52">
        <f t="shared" si="33"/>
        <v>58502239.44301194</v>
      </c>
      <c r="N89" s="52" t="str">
        <f>IF($A89="","",IF(MOD(COUNT($A$55:$A89),$D$5)=0,$D$21,""))</f>
        <v/>
      </c>
      <c r="O89" s="52">
        <f t="shared" si="34"/>
        <v>7980000.0000000009</v>
      </c>
      <c r="P89" s="52">
        <f t="shared" si="28"/>
        <v>21482239.44301194</v>
      </c>
      <c r="Q89" s="52">
        <f>IF($A89="","",P89/((1+$D$32)^COUNT($A$55:$A89)))</f>
        <v>10579173.908450944</v>
      </c>
      <c r="R89" s="45"/>
      <c r="S89" s="52"/>
      <c r="T89" s="52">
        <f t="shared" si="35"/>
        <v>-57500000</v>
      </c>
      <c r="U89" s="52">
        <f t="shared" si="36"/>
        <v>74736768.257270396</v>
      </c>
      <c r="V89" s="52" t="str">
        <f>IF($A89="","",IF(MOD(COUNT($A$55:$A89),$E$5)=0,$E$21,""))</f>
        <v/>
      </c>
      <c r="W89" s="52">
        <f t="shared" si="37"/>
        <v>10196666.666666666</v>
      </c>
      <c r="X89" s="52">
        <f t="shared" si="29"/>
        <v>27433434.92393706</v>
      </c>
      <c r="Y89" s="52">
        <f>IF($A89="","",X89/((1+$E$32)^COUNT($A$55:$A89)))</f>
        <v>13509908.021293838</v>
      </c>
      <c r="Z89" s="45"/>
      <c r="AA89" s="52"/>
      <c r="AB89" s="52">
        <f t="shared" si="38"/>
        <v>-63590625</v>
      </c>
      <c r="AC89" s="52">
        <f t="shared" si="39"/>
        <v>82679648.675920308</v>
      </c>
      <c r="AD89" s="52" t="str">
        <f>IF($A89="","",IF(MOD(COUNT($A$55:$A89),$F$5)=0,$F$21,""))</f>
        <v/>
      </c>
      <c r="AE89" s="52">
        <f t="shared" si="40"/>
        <v>11276737.500000002</v>
      </c>
      <c r="AF89" s="52">
        <f t="shared" si="30"/>
        <v>30365761.175920308</v>
      </c>
      <c r="AG89" s="52">
        <f>IF($A89="","",AF89/((1+$F$32)^COUNT($A$55:$A89)))</f>
        <v>14953965.539521439</v>
      </c>
    </row>
    <row r="90" spans="1:33" x14ac:dyDescent="0.2">
      <c r="A90" s="34">
        <f t="shared" si="45"/>
        <v>2070</v>
      </c>
      <c r="B90" s="50" t="str">
        <f>IF(A90="","",IF(MOD(COUNT($A$55:A90),$C$11)=0,"PPA " &amp; RIGHT(B89,1)+1,B89))</f>
        <v>PPA 3</v>
      </c>
      <c r="C90" s="52"/>
      <c r="D90" s="52">
        <f t="shared" si="41"/>
        <v>-37500000</v>
      </c>
      <c r="E90" s="52">
        <f t="shared" si="42"/>
        <v>48762501.164899766</v>
      </c>
      <c r="F90" s="52" t="str">
        <f>IF(A90="","",IF(MOD(COUNT($A$55:A90),$C$5)=0,$C$21,""))</f>
        <v/>
      </c>
      <c r="G90" s="52">
        <f t="shared" si="43"/>
        <v>6650000.0000000009</v>
      </c>
      <c r="H90" s="52">
        <f t="shared" si="44"/>
        <v>17912501.164899766</v>
      </c>
      <c r="I90" s="52">
        <f>IF($A90="","",H90/((1+$C$32)^COUNT($A$55:A90)))</f>
        <v>8644483.8948679976</v>
      </c>
      <c r="J90" s="45"/>
      <c r="K90" s="52"/>
      <c r="L90" s="52">
        <f t="shared" si="32"/>
        <v>-45000000</v>
      </c>
      <c r="M90" s="52">
        <f t="shared" si="33"/>
        <v>58502239.44301194</v>
      </c>
      <c r="N90" s="52" t="str">
        <f>IF($A90="","",IF(MOD(COUNT($A$55:$A90),$D$5)=0,$D$21,""))</f>
        <v/>
      </c>
      <c r="O90" s="52">
        <f t="shared" si="34"/>
        <v>7980000.0000000009</v>
      </c>
      <c r="P90" s="52">
        <f t="shared" si="28"/>
        <v>21482239.44301194</v>
      </c>
      <c r="Q90" s="52">
        <f>IF($A90="","",P90/((1+$D$32)^COUNT($A$55:$A90)))</f>
        <v>10367221.817950621</v>
      </c>
      <c r="R90" s="45"/>
      <c r="S90" s="52"/>
      <c r="T90" s="52">
        <f t="shared" si="35"/>
        <v>-57500000</v>
      </c>
      <c r="U90" s="52">
        <f t="shared" si="36"/>
        <v>74736768.257270396</v>
      </c>
      <c r="V90" s="52" t="str">
        <f>IF($A90="","",IF(MOD(COUNT($A$55:$A90),$E$5)=0,$E$21,""))</f>
        <v/>
      </c>
      <c r="W90" s="52">
        <f t="shared" si="37"/>
        <v>10196666.666666666</v>
      </c>
      <c r="X90" s="52">
        <f t="shared" si="29"/>
        <v>27433434.92393706</v>
      </c>
      <c r="Y90" s="52">
        <f>IF($A90="","",X90/((1+$E$32)^COUNT($A$55:$A90)))</f>
        <v>13239239.132365478</v>
      </c>
      <c r="Z90" s="45"/>
      <c r="AA90" s="52"/>
      <c r="AB90" s="52">
        <f t="shared" si="38"/>
        <v>-63590625</v>
      </c>
      <c r="AC90" s="52">
        <f t="shared" si="39"/>
        <v>82679648.675920308</v>
      </c>
      <c r="AD90" s="52" t="str">
        <f>IF($A90="","",IF(MOD(COUNT($A$55:$A90),$F$5)=0,$F$21,""))</f>
        <v/>
      </c>
      <c r="AE90" s="52">
        <f t="shared" si="40"/>
        <v>11276737.500000002</v>
      </c>
      <c r="AF90" s="52">
        <f t="shared" si="30"/>
        <v>30365761.175920308</v>
      </c>
      <c r="AG90" s="52">
        <f>IF($A90="","",AF90/((1+$F$32)^COUNT($A$55:$A90)))</f>
        <v>14654365.184635559</v>
      </c>
    </row>
    <row r="91" spans="1:33" x14ac:dyDescent="0.2">
      <c r="A91" s="34">
        <f t="shared" si="45"/>
        <v>2071</v>
      </c>
      <c r="B91" s="50" t="str">
        <f>IF(A91="","",IF(MOD(COUNT($A$55:A91),$C$11)=0,"PPA " &amp; RIGHT(B90,1)+1,B90))</f>
        <v>PPA 3</v>
      </c>
      <c r="C91" s="52"/>
      <c r="D91" s="52">
        <f t="shared" si="41"/>
        <v>-37500000</v>
      </c>
      <c r="E91" s="52">
        <f t="shared" si="42"/>
        <v>48762501.164899766</v>
      </c>
      <c r="F91" s="52" t="str">
        <f>IF(A91="","",IF(MOD(COUNT($A$55:A91),$C$5)=0,$C$21,""))</f>
        <v/>
      </c>
      <c r="G91" s="52">
        <f t="shared" si="43"/>
        <v>6650000.0000000009</v>
      </c>
      <c r="H91" s="52">
        <f t="shared" si="44"/>
        <v>17912501.164899766</v>
      </c>
      <c r="I91" s="52">
        <f>IF($A91="","",H91/((1+$C$32)^COUNT($A$55:A91)))</f>
        <v>8471293.0154411998</v>
      </c>
      <c r="J91" s="45"/>
      <c r="K91" s="52"/>
      <c r="L91" s="52">
        <f t="shared" si="32"/>
        <v>-45000000</v>
      </c>
      <c r="M91" s="52">
        <f t="shared" si="33"/>
        <v>58502239.44301194</v>
      </c>
      <c r="N91" s="52" t="str">
        <f>IF($A91="","",IF(MOD(COUNT($A$55:$A91),$D$5)=0,$D$21,""))</f>
        <v/>
      </c>
      <c r="O91" s="52">
        <f t="shared" si="34"/>
        <v>7980000.0000000009</v>
      </c>
      <c r="P91" s="52">
        <f t="shared" si="28"/>
        <v>21482239.44301194</v>
      </c>
      <c r="Q91" s="52">
        <f>IF($A91="","",P91/((1+$D$32)^COUNT($A$55:$A91)))</f>
        <v>10159516.154350566</v>
      </c>
      <c r="R91" s="45"/>
      <c r="S91" s="52"/>
      <c r="T91" s="52">
        <f t="shared" si="35"/>
        <v>-57500000</v>
      </c>
      <c r="U91" s="52">
        <f t="shared" si="36"/>
        <v>74736768.257270396</v>
      </c>
      <c r="V91" s="52" t="str">
        <f>IF($A91="","",IF(MOD(COUNT($A$55:$A91),$E$5)=0,$E$21,""))</f>
        <v/>
      </c>
      <c r="W91" s="52">
        <f t="shared" si="37"/>
        <v>10196666.666666666</v>
      </c>
      <c r="X91" s="52">
        <f t="shared" si="29"/>
        <v>27433434.92393706</v>
      </c>
      <c r="Y91" s="52">
        <f>IF($A91="","",X91/((1+$E$32)^COUNT($A$55:$A91)))</f>
        <v>12973993.052187424</v>
      </c>
      <c r="Z91" s="45"/>
      <c r="AA91" s="52"/>
      <c r="AB91" s="52">
        <f t="shared" si="38"/>
        <v>-63590625</v>
      </c>
      <c r="AC91" s="52">
        <f t="shared" si="39"/>
        <v>82679648.675920308</v>
      </c>
      <c r="AD91" s="52" t="str">
        <f>IF($A91="","",IF(MOD(COUNT($A$55:$A91),$F$5)=0,$F$21,""))</f>
        <v/>
      </c>
      <c r="AE91" s="52">
        <f t="shared" si="40"/>
        <v>11276737.500000002</v>
      </c>
      <c r="AF91" s="52">
        <f t="shared" si="30"/>
        <v>30365761.175920308</v>
      </c>
      <c r="AG91" s="52">
        <f>IF($A91="","",AF91/((1+$F$32)^COUNT($A$55:$A91)))</f>
        <v>14360767.27588415</v>
      </c>
    </row>
    <row r="92" spans="1:33" x14ac:dyDescent="0.2">
      <c r="A92" s="34">
        <f t="shared" si="45"/>
        <v>2072</v>
      </c>
      <c r="B92" s="50" t="str">
        <f>IF(A92="","",IF(MOD(COUNT($A$55:A92),$C$11)=0,"PPA " &amp; RIGHT(B91,1)+1,B91))</f>
        <v>PPA 3</v>
      </c>
      <c r="C92" s="52"/>
      <c r="D92" s="52">
        <f t="shared" si="41"/>
        <v>-37500000</v>
      </c>
      <c r="E92" s="52">
        <f t="shared" si="42"/>
        <v>48762501.164899766</v>
      </c>
      <c r="F92" s="52" t="str">
        <f>IF(A92="","",IF(MOD(COUNT($A$55:A92),$C$5)=0,$C$21,""))</f>
        <v/>
      </c>
      <c r="G92" s="52">
        <f t="shared" si="43"/>
        <v>6650000.0000000009</v>
      </c>
      <c r="H92" s="52">
        <f t="shared" si="44"/>
        <v>17912501.164899766</v>
      </c>
      <c r="I92" s="52">
        <f>IF($A92="","",H92/((1+$C$32)^COUNT($A$55:A92)))</f>
        <v>8301571.9881283538</v>
      </c>
      <c r="J92" s="45"/>
      <c r="K92" s="52"/>
      <c r="L92" s="52">
        <f t="shared" si="32"/>
        <v>-45000000</v>
      </c>
      <c r="M92" s="52">
        <f t="shared" si="33"/>
        <v>58502239.44301194</v>
      </c>
      <c r="N92" s="52" t="str">
        <f>IF($A92="","",IF(MOD(COUNT($A$55:$A92),$D$5)=0,$D$21,""))</f>
        <v/>
      </c>
      <c r="O92" s="52">
        <f t="shared" si="34"/>
        <v>7980000.0000000009</v>
      </c>
      <c r="P92" s="52">
        <f t="shared" si="28"/>
        <v>21482239.44301194</v>
      </c>
      <c r="Q92" s="52">
        <f>IF($A92="","",P92/((1+$D$32)^COUNT($A$55:$A92)))</f>
        <v>9955971.8411536459</v>
      </c>
      <c r="R92" s="45"/>
      <c r="S92" s="52"/>
      <c r="T92" s="52">
        <f t="shared" si="35"/>
        <v>-57500000</v>
      </c>
      <c r="U92" s="52">
        <f t="shared" si="36"/>
        <v>74736768.257270396</v>
      </c>
      <c r="V92" s="52" t="str">
        <f>IF($A92="","",IF(MOD(COUNT($A$55:$A92),$E$5)=0,$E$21,""))</f>
        <v/>
      </c>
      <c r="W92" s="52">
        <f t="shared" si="37"/>
        <v>10196666.666666666</v>
      </c>
      <c r="X92" s="52">
        <f t="shared" si="29"/>
        <v>27433434.92393706</v>
      </c>
      <c r="Y92" s="52">
        <f>IF($A92="","",X92/((1+$E$32)^COUNT($A$55:$A92)))</f>
        <v>12714061.13563663</v>
      </c>
      <c r="Z92" s="45"/>
      <c r="AA92" s="52"/>
      <c r="AB92" s="52">
        <f t="shared" si="38"/>
        <v>-63590625</v>
      </c>
      <c r="AC92" s="52">
        <f t="shared" si="39"/>
        <v>82679648.675920308</v>
      </c>
      <c r="AD92" s="52" t="str">
        <f>IF($A92="","",IF(MOD(COUNT($A$55:$A92),$F$5)=0,$F$21,""))</f>
        <v/>
      </c>
      <c r="AE92" s="52">
        <f t="shared" si="40"/>
        <v>11276737.500000002</v>
      </c>
      <c r="AF92" s="52">
        <f t="shared" si="30"/>
        <v>30365761.175920308</v>
      </c>
      <c r="AG92" s="52">
        <f>IF($A92="","",AF92/((1+$F$32)^COUNT($A$55:$A92)))</f>
        <v>14073051.555200059</v>
      </c>
    </row>
    <row r="93" spans="1:33" x14ac:dyDescent="0.2">
      <c r="A93" s="34">
        <f t="shared" si="45"/>
        <v>2073</v>
      </c>
      <c r="B93" s="50" t="str">
        <f>IF(A93="","",IF(MOD(COUNT($A$55:A93),$C$11)=0,"PPA " &amp; RIGHT(B92,1)+1,B92))</f>
        <v>PPA 3</v>
      </c>
      <c r="C93" s="52"/>
      <c r="D93" s="52">
        <f t="shared" si="41"/>
        <v>-37500000</v>
      </c>
      <c r="E93" s="52">
        <f t="shared" si="42"/>
        <v>48762501.164899766</v>
      </c>
      <c r="F93" s="52" t="str">
        <f>IF(A93="","",IF(MOD(COUNT($A$55:A93),$C$5)=0,$C$21,""))</f>
        <v/>
      </c>
      <c r="G93" s="52">
        <f t="shared" si="43"/>
        <v>6650000.0000000009</v>
      </c>
      <c r="H93" s="52">
        <f t="shared" si="44"/>
        <v>17912501.164899766</v>
      </c>
      <c r="I93" s="52">
        <f>IF($A93="","",H93/((1+$C$32)^COUNT($A$55:A93)))</f>
        <v>8135251.2949864082</v>
      </c>
      <c r="J93" s="45"/>
      <c r="K93" s="52"/>
      <c r="L93" s="52">
        <f t="shared" si="32"/>
        <v>-45000000</v>
      </c>
      <c r="M93" s="52">
        <f t="shared" si="33"/>
        <v>58502239.44301194</v>
      </c>
      <c r="N93" s="52" t="str">
        <f>IF($A93="","",IF(MOD(COUNT($A$55:$A93),$D$5)=0,$D$21,""))</f>
        <v/>
      </c>
      <c r="O93" s="52">
        <f t="shared" si="34"/>
        <v>7980000.0000000009</v>
      </c>
      <c r="P93" s="52">
        <f t="shared" si="28"/>
        <v>21482239.44301194</v>
      </c>
      <c r="Q93" s="52">
        <f>IF($A93="","",P93/((1+$D$32)^COUNT($A$55:$A93)))</f>
        <v>9756505.5063570123</v>
      </c>
      <c r="R93" s="45"/>
      <c r="S93" s="52"/>
      <c r="T93" s="52">
        <f t="shared" si="35"/>
        <v>-57500000</v>
      </c>
      <c r="U93" s="52">
        <f t="shared" si="36"/>
        <v>74736768.257270396</v>
      </c>
      <c r="V93" s="52" t="str">
        <f>IF($A93="","",IF(MOD(COUNT($A$55:$A93),$E$5)=0,$E$21,""))</f>
        <v/>
      </c>
      <c r="W93" s="52">
        <f t="shared" si="37"/>
        <v>10196666.666666666</v>
      </c>
      <c r="X93" s="52">
        <f t="shared" si="29"/>
        <v>27433434.92393706</v>
      </c>
      <c r="Y93" s="52">
        <f>IF($A93="","",X93/((1+$E$32)^COUNT($A$55:$A93)))</f>
        <v>12459336.914278055</v>
      </c>
      <c r="Z93" s="45"/>
      <c r="AA93" s="52"/>
      <c r="AB93" s="52">
        <f t="shared" si="38"/>
        <v>-63590625</v>
      </c>
      <c r="AC93" s="52">
        <f t="shared" si="39"/>
        <v>82679648.675920308</v>
      </c>
      <c r="AD93" s="52" t="str">
        <f>IF($A93="","",IF(MOD(COUNT($A$55:$A93),$F$5)=0,$F$21,""))</f>
        <v/>
      </c>
      <c r="AE93" s="52">
        <f t="shared" si="40"/>
        <v>11276737.500000002</v>
      </c>
      <c r="AF93" s="52">
        <f t="shared" si="30"/>
        <v>30365761.175920308</v>
      </c>
      <c r="AG93" s="52">
        <f>IF($A93="","",AF93/((1+$F$32)^COUNT($A$55:$A93)))</f>
        <v>13791100.173867652</v>
      </c>
    </row>
    <row r="94" spans="1:33" x14ac:dyDescent="0.2">
      <c r="A94" s="34">
        <f t="shared" si="45"/>
        <v>2074</v>
      </c>
      <c r="B94" s="50" t="str">
        <f>IF(A94="","",IF(MOD(COUNT($A$55:A94),$C$11)=0,"PPA " &amp; RIGHT(B93,1)+1,B93))</f>
        <v>PPA 3</v>
      </c>
      <c r="C94" s="52"/>
      <c r="D94" s="52">
        <f t="shared" si="41"/>
        <v>-37500000</v>
      </c>
      <c r="E94" s="52">
        <f t="shared" si="42"/>
        <v>48762501.164899766</v>
      </c>
      <c r="F94" s="52" t="str">
        <f>IF(A94="","",IF(MOD(COUNT($A$55:A94),$C$5)=0,$C$21,""))</f>
        <v/>
      </c>
      <c r="G94" s="52">
        <f t="shared" si="43"/>
        <v>6650000.0000000009</v>
      </c>
      <c r="H94" s="52">
        <f t="shared" si="44"/>
        <v>17912501.164899766</v>
      </c>
      <c r="I94" s="52">
        <f>IF($A94="","",H94/((1+$C$32)^COUNT($A$55:A94)))</f>
        <v>7972262.8108534068</v>
      </c>
      <c r="J94" s="45"/>
      <c r="K94" s="52"/>
      <c r="L94" s="52">
        <f t="shared" si="32"/>
        <v>-45000000</v>
      </c>
      <c r="M94" s="52">
        <f t="shared" si="33"/>
        <v>58502239.44301194</v>
      </c>
      <c r="N94" s="52" t="str">
        <f>IF($A94="","",IF(MOD(COUNT($A$55:$A94),$D$5)=0,$D$21,""))</f>
        <v/>
      </c>
      <c r="O94" s="52">
        <f t="shared" si="34"/>
        <v>7980000.0000000009</v>
      </c>
      <c r="P94" s="52">
        <f t="shared" si="28"/>
        <v>21482239.44301194</v>
      </c>
      <c r="Q94" s="52">
        <f>IF($A94="","",P94/((1+$D$32)^COUNT($A$55:$A94)))</f>
        <v>9561035.4483028241</v>
      </c>
      <c r="R94" s="45"/>
      <c r="S94" s="52"/>
      <c r="T94" s="52">
        <f t="shared" si="35"/>
        <v>-57500000</v>
      </c>
      <c r="U94" s="52">
        <f t="shared" si="36"/>
        <v>74736768.257270396</v>
      </c>
      <c r="V94" s="52" t="str">
        <f>IF($A94="","",IF(MOD(COUNT($A$55:$A94),$E$5)=0,$E$21,""))</f>
        <v/>
      </c>
      <c r="W94" s="52">
        <f t="shared" si="37"/>
        <v>10196666.666666666</v>
      </c>
      <c r="X94" s="52">
        <f t="shared" si="29"/>
        <v>27433434.92393706</v>
      </c>
      <c r="Y94" s="52">
        <f>IF($A94="","",X94/((1+$E$32)^COUNT($A$55:$A94)))</f>
        <v>12209716.052755065</v>
      </c>
      <c r="Z94" s="45"/>
      <c r="AA94" s="52"/>
      <c r="AB94" s="52">
        <f t="shared" si="38"/>
        <v>-63590625</v>
      </c>
      <c r="AC94" s="52">
        <f t="shared" si="39"/>
        <v>82679648.675920308</v>
      </c>
      <c r="AD94" s="52" t="str">
        <f>IF($A94="","",IF(MOD(COUNT($A$55:$A94),$F$5)=0,$F$21,""))</f>
        <v/>
      </c>
      <c r="AE94" s="52">
        <f t="shared" si="40"/>
        <v>11276737.500000002</v>
      </c>
      <c r="AF94" s="52">
        <f t="shared" si="30"/>
        <v>30365761.175920308</v>
      </c>
      <c r="AG94" s="52">
        <f>IF($A94="","",AF94/((1+$F$32)^COUNT($A$55:$A94)))</f>
        <v>13514797.644251838</v>
      </c>
    </row>
    <row r="95" spans="1:33" x14ac:dyDescent="0.2">
      <c r="A95" s="34">
        <f t="shared" si="45"/>
        <v>2075</v>
      </c>
      <c r="B95" s="50" t="str">
        <f>IF(A95="","",IF(MOD(COUNT($A$55:A95),$C$11)=0,"PPA " &amp; RIGHT(B94,1)+1,B94))</f>
        <v>PPA 3</v>
      </c>
      <c r="C95" s="52"/>
      <c r="D95" s="52">
        <f t="shared" si="41"/>
        <v>-37500000</v>
      </c>
      <c r="E95" s="52">
        <f t="shared" si="42"/>
        <v>48762501.164899766</v>
      </c>
      <c r="F95" s="52" t="str">
        <f>IF(A95="","",IF(MOD(COUNT($A$55:A95),$C$5)=0,$C$21,""))</f>
        <v/>
      </c>
      <c r="G95" s="52">
        <f t="shared" si="43"/>
        <v>6650000.0000000009</v>
      </c>
      <c r="H95" s="52">
        <f t="shared" si="44"/>
        <v>17912501.164899766</v>
      </c>
      <c r="I95" s="52">
        <f>IF($A95="","",H95/((1+$C$32)^COUNT($A$55:A95)))</f>
        <v>7812539.7754443232</v>
      </c>
      <c r="J95" s="45"/>
      <c r="K95" s="52"/>
      <c r="L95" s="52">
        <f t="shared" si="32"/>
        <v>-45000000</v>
      </c>
      <c r="M95" s="52">
        <f t="shared" si="33"/>
        <v>58502239.44301194</v>
      </c>
      <c r="N95" s="52" t="str">
        <f>IF($A95="","",IF(MOD(COUNT($A$55:$A95),$D$5)=0,$D$21,""))</f>
        <v/>
      </c>
      <c r="O95" s="52">
        <f t="shared" si="34"/>
        <v>7980000.0000000009</v>
      </c>
      <c r="P95" s="52">
        <f t="shared" si="28"/>
        <v>21482239.44301194</v>
      </c>
      <c r="Q95" s="52">
        <f>IF($A95="","",P95/((1+$D$32)^COUNT($A$55:$A95)))</f>
        <v>9369481.6022131331</v>
      </c>
      <c r="R95" s="45"/>
      <c r="S95" s="52"/>
      <c r="T95" s="52">
        <f t="shared" si="35"/>
        <v>-57500000</v>
      </c>
      <c r="U95" s="52">
        <f t="shared" si="36"/>
        <v>74736768.257270396</v>
      </c>
      <c r="V95" s="52" t="str">
        <f>IF($A95="","",IF(MOD(COUNT($A$55:$A95),$E$5)=0,$E$21,""))</f>
        <v/>
      </c>
      <c r="W95" s="52">
        <f t="shared" si="37"/>
        <v>10196666.666666666</v>
      </c>
      <c r="X95" s="52">
        <f t="shared" si="29"/>
        <v>27433434.92393706</v>
      </c>
      <c r="Y95" s="52">
        <f>IF($A95="","",X95/((1+$E$32)^COUNT($A$55:$A95)))</f>
        <v>11965096.306053527</v>
      </c>
      <c r="Z95" s="45"/>
      <c r="AA95" s="52"/>
      <c r="AB95" s="52">
        <f t="shared" si="38"/>
        <v>-63590625</v>
      </c>
      <c r="AC95" s="52">
        <f t="shared" si="39"/>
        <v>82679648.675920308</v>
      </c>
      <c r="AD95" s="52" t="str">
        <f>IF($A95="","",IF(MOD(COUNT($A$55:$A95),$F$5)=0,$F$21,""))</f>
        <v/>
      </c>
      <c r="AE95" s="52">
        <f t="shared" si="40"/>
        <v>11276737.500000002</v>
      </c>
      <c r="AF95" s="52">
        <f t="shared" si="30"/>
        <v>30365761.175920308</v>
      </c>
      <c r="AG95" s="52">
        <f>IF($A95="","",AF95/((1+$F$32)^COUNT($A$55:$A95)))</f>
        <v>13244030.79249418</v>
      </c>
    </row>
    <row r="96" spans="1:33" x14ac:dyDescent="0.2">
      <c r="A96" s="34">
        <f t="shared" si="45"/>
        <v>2076</v>
      </c>
      <c r="B96" s="50" t="str">
        <f>IF(A96="","",IF(MOD(COUNT($A$55:A96),$C$11)=0,"PPA " &amp; RIGHT(B95,1)+1,B95))</f>
        <v>PPA 3</v>
      </c>
      <c r="C96" s="52"/>
      <c r="D96" s="52">
        <f t="shared" si="41"/>
        <v>-37500000</v>
      </c>
      <c r="E96" s="52">
        <f t="shared" si="42"/>
        <v>48762501.164899766</v>
      </c>
      <c r="F96" s="52" t="str">
        <f>IF(A96="","",IF(MOD(COUNT($A$55:A96),$C$5)=0,$C$21,""))</f>
        <v/>
      </c>
      <c r="G96" s="52">
        <f t="shared" si="43"/>
        <v>6650000.0000000009</v>
      </c>
      <c r="H96" s="52">
        <f t="shared" si="44"/>
        <v>17912501.164899766</v>
      </c>
      <c r="I96" s="52">
        <f>IF($A96="","",H96/((1+$C$32)^COUNT($A$55:A96)))</f>
        <v>7656016.7660059771</v>
      </c>
      <c r="J96" s="45"/>
      <c r="K96" s="52"/>
      <c r="L96" s="52">
        <f t="shared" si="32"/>
        <v>-45000000</v>
      </c>
      <c r="M96" s="52">
        <f t="shared" si="33"/>
        <v>58502239.44301194</v>
      </c>
      <c r="N96" s="52" t="str">
        <f>IF($A96="","",IF(MOD(COUNT($A$55:$A96),$D$5)=0,$D$21,""))</f>
        <v/>
      </c>
      <c r="O96" s="52">
        <f t="shared" si="34"/>
        <v>7980000.0000000009</v>
      </c>
      <c r="P96" s="52">
        <f t="shared" si="28"/>
        <v>21482239.44301194</v>
      </c>
      <c r="Q96" s="52">
        <f>IF($A96="","",P96/((1+$D$32)^COUNT($A$55:$A96)))</f>
        <v>9181765.5073952712</v>
      </c>
      <c r="R96" s="45"/>
      <c r="S96" s="52"/>
      <c r="T96" s="52">
        <f t="shared" si="35"/>
        <v>-57500000</v>
      </c>
      <c r="U96" s="52">
        <f t="shared" si="36"/>
        <v>74736768.257270396</v>
      </c>
      <c r="V96" s="52" t="str">
        <f>IF($A96="","",IF(MOD(COUNT($A$55:$A96),$E$5)=0,$E$21,""))</f>
        <v/>
      </c>
      <c r="W96" s="52">
        <f t="shared" si="37"/>
        <v>10196666.666666666</v>
      </c>
      <c r="X96" s="52">
        <f t="shared" si="29"/>
        <v>27433434.92393706</v>
      </c>
      <c r="Y96" s="52">
        <f>IF($A96="","",X96/((1+$E$32)^COUNT($A$55:$A96)))</f>
        <v>11725377.477622138</v>
      </c>
      <c r="Z96" s="45"/>
      <c r="AA96" s="52"/>
      <c r="AB96" s="52">
        <f t="shared" si="38"/>
        <v>-63590625</v>
      </c>
      <c r="AC96" s="52">
        <f t="shared" si="39"/>
        <v>82679648.675920308</v>
      </c>
      <c r="AD96" s="52" t="str">
        <f>IF($A96="","",IF(MOD(COUNT($A$55:$A96),$F$5)=0,$F$21,""))</f>
        <v/>
      </c>
      <c r="AE96" s="52">
        <f t="shared" si="40"/>
        <v>11276737.500000002</v>
      </c>
      <c r="AF96" s="52">
        <f t="shared" si="30"/>
        <v>30365761.175920308</v>
      </c>
      <c r="AG96" s="52">
        <f>IF($A96="","",AF96/((1+$F$32)^COUNT($A$55:$A96)))</f>
        <v>12978688.71215675</v>
      </c>
    </row>
    <row r="97" spans="1:33" x14ac:dyDescent="0.2">
      <c r="A97" s="34">
        <f t="shared" si="45"/>
        <v>2077</v>
      </c>
      <c r="B97" s="50" t="str">
        <f>IF(A97="","",IF(MOD(COUNT($A$55:A97),$C$11)=0,"PPA " &amp; RIGHT(B96,1)+1,B96))</f>
        <v>PPA 3</v>
      </c>
      <c r="C97" s="52"/>
      <c r="D97" s="52">
        <f t="shared" si="41"/>
        <v>-37500000</v>
      </c>
      <c r="E97" s="52">
        <f t="shared" si="42"/>
        <v>48762501.164899766</v>
      </c>
      <c r="F97" s="52" t="str">
        <f>IF(A97="","",IF(MOD(COUNT($A$55:A97),$C$5)=0,$C$21,""))</f>
        <v/>
      </c>
      <c r="G97" s="52">
        <f t="shared" si="43"/>
        <v>6650000.0000000009</v>
      </c>
      <c r="H97" s="52">
        <f t="shared" si="44"/>
        <v>17912501.164899766</v>
      </c>
      <c r="I97" s="52">
        <f>IF($A97="","",H97/((1+$C$32)^COUNT($A$55:A97)))</f>
        <v>7502629.6705197943</v>
      </c>
      <c r="J97" s="45"/>
      <c r="K97" s="52"/>
      <c r="L97" s="52">
        <f t="shared" si="32"/>
        <v>-45000000</v>
      </c>
      <c r="M97" s="52">
        <f t="shared" si="33"/>
        <v>58502239.44301194</v>
      </c>
      <c r="N97" s="52" t="str">
        <f>IF($A97="","",IF(MOD(COUNT($A$55:$A97),$D$5)=0,$D$21,""))</f>
        <v/>
      </c>
      <c r="O97" s="52">
        <f t="shared" si="34"/>
        <v>7980000.0000000009</v>
      </c>
      <c r="P97" s="52">
        <f t="shared" si="28"/>
        <v>21482239.44301194</v>
      </c>
      <c r="Q97" s="52">
        <f>IF($A97="","",P97/((1+$D$32)^COUNT($A$55:$A97)))</f>
        <v>8997810.2751042526</v>
      </c>
      <c r="R97" s="45"/>
      <c r="S97" s="52"/>
      <c r="T97" s="52">
        <f t="shared" si="35"/>
        <v>-57500000</v>
      </c>
      <c r="U97" s="52">
        <f t="shared" si="36"/>
        <v>74736768.257270396</v>
      </c>
      <c r="V97" s="52" t="str">
        <f>IF($A97="","",IF(MOD(COUNT($A$55:$A97),$E$5)=0,$E$21,""))</f>
        <v/>
      </c>
      <c r="W97" s="52">
        <f t="shared" si="37"/>
        <v>10196666.666666666</v>
      </c>
      <c r="X97" s="52">
        <f t="shared" si="29"/>
        <v>27433434.92393706</v>
      </c>
      <c r="Y97" s="52">
        <f>IF($A97="","",X97/((1+$E$32)^COUNT($A$55:$A97)))</f>
        <v>11490461.378331799</v>
      </c>
      <c r="Z97" s="45"/>
      <c r="AA97" s="52"/>
      <c r="AB97" s="52">
        <f t="shared" si="38"/>
        <v>-63590625</v>
      </c>
      <c r="AC97" s="52">
        <f t="shared" si="39"/>
        <v>82679648.675920308</v>
      </c>
      <c r="AD97" s="52" t="str">
        <f>IF($A97="","",IF(MOD(COUNT($A$55:$A97),$F$5)=0,$F$21,""))</f>
        <v/>
      </c>
      <c r="AE97" s="52">
        <f t="shared" si="40"/>
        <v>11276737.500000002</v>
      </c>
      <c r="AF97" s="52">
        <f t="shared" si="30"/>
        <v>30365761.175920308</v>
      </c>
      <c r="AG97" s="52">
        <f>IF($A97="","",AF97/((1+$F$32)^COUNT($A$55:$A97)))</f>
        <v>12718662.718794726</v>
      </c>
    </row>
    <row r="98" spans="1:33" x14ac:dyDescent="0.2">
      <c r="A98" s="34">
        <f t="shared" si="45"/>
        <v>2078</v>
      </c>
      <c r="B98" s="50" t="str">
        <f>IF(A98="","",IF(MOD(COUNT($A$55:A98),$C$11)=0,"PPA " &amp; RIGHT(B97,1)+1,B97))</f>
        <v>PPA 3</v>
      </c>
      <c r="C98" s="52"/>
      <c r="D98" s="52">
        <f t="shared" si="41"/>
        <v>-37500000</v>
      </c>
      <c r="E98" s="52">
        <f t="shared" si="42"/>
        <v>48762501.164899766</v>
      </c>
      <c r="F98" s="52" t="str">
        <f>IF(A98="","",IF(MOD(COUNT($A$55:A98),$C$5)=0,$C$21,""))</f>
        <v/>
      </c>
      <c r="G98" s="52">
        <f t="shared" si="43"/>
        <v>6650000.0000000009</v>
      </c>
      <c r="H98" s="52">
        <f t="shared" si="44"/>
        <v>17912501.164899766</v>
      </c>
      <c r="I98" s="52">
        <f>IF($A98="","",H98/((1+$C$32)^COUNT($A$55:A98)))</f>
        <v>7352315.661441436</v>
      </c>
      <c r="J98" s="45"/>
      <c r="K98" s="52"/>
      <c r="L98" s="52">
        <f t="shared" si="32"/>
        <v>-45000000</v>
      </c>
      <c r="M98" s="52">
        <f t="shared" si="33"/>
        <v>58502239.44301194</v>
      </c>
      <c r="N98" s="52" t="str">
        <f>IF($A98="","",IF(MOD(COUNT($A$55:$A98),$D$5)=0,$D$21,""))</f>
        <v/>
      </c>
      <c r="O98" s="52">
        <f t="shared" si="34"/>
        <v>7980000.0000000009</v>
      </c>
      <c r="P98" s="52">
        <f t="shared" si="28"/>
        <v>21482239.44301194</v>
      </c>
      <c r="Q98" s="52">
        <f>IF($A98="","",P98/((1+$D$32)^COUNT($A$55:$A98)))</f>
        <v>8817540.5570490267</v>
      </c>
      <c r="R98" s="45"/>
      <c r="S98" s="52"/>
      <c r="T98" s="52">
        <f t="shared" si="35"/>
        <v>-57500000</v>
      </c>
      <c r="U98" s="52">
        <f t="shared" si="36"/>
        <v>74736768.257270396</v>
      </c>
      <c r="V98" s="52" t="str">
        <f>IF($A98="","",IF(MOD(COUNT($A$55:$A98),$E$5)=0,$E$21,""))</f>
        <v/>
      </c>
      <c r="W98" s="52">
        <f t="shared" si="37"/>
        <v>10196666.666666666</v>
      </c>
      <c r="X98" s="52">
        <f t="shared" si="29"/>
        <v>27433434.92393706</v>
      </c>
      <c r="Y98" s="52">
        <f>IF($A98="","",X98/((1+$E$32)^COUNT($A$55:$A98)))</f>
        <v>11260251.786257207</v>
      </c>
      <c r="Z98" s="45"/>
      <c r="AA98" s="52"/>
      <c r="AB98" s="52">
        <f t="shared" si="38"/>
        <v>-63590625</v>
      </c>
      <c r="AC98" s="52">
        <f t="shared" si="39"/>
        <v>82679648.675920308</v>
      </c>
      <c r="AD98" s="52" t="str">
        <f>IF($A98="","",IF(MOD(COUNT($A$55:$A98),$F$5)=0,$F$21,""))</f>
        <v/>
      </c>
      <c r="AE98" s="52">
        <f t="shared" si="40"/>
        <v>11276737.500000002</v>
      </c>
      <c r="AF98" s="52">
        <f t="shared" si="30"/>
        <v>30365761.175920308</v>
      </c>
      <c r="AG98" s="52">
        <f>IF($A98="","",AF98/((1+$F$32)^COUNT($A$55:$A98)))</f>
        <v>12463846.305439081</v>
      </c>
    </row>
    <row r="99" spans="1:33" x14ac:dyDescent="0.2">
      <c r="A99" s="34">
        <f t="shared" si="45"/>
        <v>2079</v>
      </c>
      <c r="B99" s="50" t="str">
        <f>IF(A99="","",IF(MOD(COUNT($A$55:A99),$C$11)=0,"PPA " &amp; RIGHT(B98,1)+1,B98))</f>
        <v>PPA 4</v>
      </c>
      <c r="C99" s="52"/>
      <c r="D99" s="52">
        <f t="shared" si="41"/>
        <v>-37500000</v>
      </c>
      <c r="E99" s="52">
        <f t="shared" si="42"/>
        <v>32670875.780482844</v>
      </c>
      <c r="F99" s="52" t="str">
        <f>IF(A99="","",IF(MOD(COUNT($A$55:A99),$C$5)=0,$C$21,""))</f>
        <v/>
      </c>
      <c r="G99" s="52">
        <f t="shared" si="43"/>
        <v>6650000.0000000009</v>
      </c>
      <c r="H99" s="52">
        <f t="shared" si="44"/>
        <v>1820875.7804828444</v>
      </c>
      <c r="I99" s="52">
        <f>IF($A99="","",H99/((1+$C$32)^COUNT($A$55:A99)))</f>
        <v>732417.76000328059</v>
      </c>
      <c r="J99" s="45"/>
      <c r="K99" s="52"/>
      <c r="L99" s="52">
        <f t="shared" si="32"/>
        <v>-45000000</v>
      </c>
      <c r="M99" s="52">
        <f t="shared" si="33"/>
        <v>39196500.426818006</v>
      </c>
      <c r="N99" s="52" t="str">
        <f>IF($A99="","",IF(MOD(COUNT($A$55:$A99),$D$5)=0,$D$21,""))</f>
        <v/>
      </c>
      <c r="O99" s="52">
        <f t="shared" si="34"/>
        <v>7980000.0000000009</v>
      </c>
      <c r="P99" s="52">
        <f t="shared" si="28"/>
        <v>2176500.4268180067</v>
      </c>
      <c r="Q99" s="52">
        <f>IF($A99="","",P99/((1+$D$32)^COUNT($A$55:$A99)))</f>
        <v>875462.00808575563</v>
      </c>
      <c r="R99" s="45"/>
      <c r="S99" s="52"/>
      <c r="T99" s="52">
        <f t="shared" si="35"/>
        <v>-57500000</v>
      </c>
      <c r="U99" s="52">
        <f t="shared" si="36"/>
        <v>50073634.732371159</v>
      </c>
      <c r="V99" s="52" t="str">
        <f>IF($A99="","",IF(MOD(COUNT($A$55:$A99),$E$5)=0,$E$21,""))</f>
        <v/>
      </c>
      <c r="W99" s="52">
        <f t="shared" si="37"/>
        <v>10196666.666666666</v>
      </c>
      <c r="X99" s="52">
        <f t="shared" si="29"/>
        <v>2770301.3990378249</v>
      </c>
      <c r="Y99" s="52">
        <f>IF($A99="","",X99/((1+$E$32)^COUNT($A$55:$A99)))</f>
        <v>1114308.8215930909</v>
      </c>
      <c r="Z99" s="45"/>
      <c r="AA99" s="52"/>
      <c r="AB99" s="52">
        <f t="shared" si="38"/>
        <v>-63590625</v>
      </c>
      <c r="AC99" s="52">
        <f t="shared" si="39"/>
        <v>55395364.612866603</v>
      </c>
      <c r="AD99" s="52" t="str">
        <f>IF($A99="","",IF(MOD(COUNT($A$55:$A99),$F$5)=0,$F$21,""))</f>
        <v/>
      </c>
      <c r="AE99" s="52">
        <f t="shared" si="40"/>
        <v>11276737.500000002</v>
      </c>
      <c r="AF99" s="52">
        <f t="shared" si="30"/>
        <v>3081477.1128666047</v>
      </c>
      <c r="AG99" s="52">
        <f>IF($A99="","",AF99/((1+$F$32)^COUNT($A$55:$A99)))</f>
        <v>1239474.207245846</v>
      </c>
    </row>
    <row r="100" spans="1:33" x14ac:dyDescent="0.2">
      <c r="A100" s="34">
        <f t="shared" si="45"/>
        <v>2080</v>
      </c>
      <c r="B100" s="50" t="str">
        <f>IF(A100="","",IF(MOD(COUNT($A$55:A100),$C$11)=0,"PPA " &amp; RIGHT(B99,1)+1,B99))</f>
        <v>PPA 4</v>
      </c>
      <c r="C100" s="52"/>
      <c r="D100" s="52">
        <f t="shared" si="41"/>
        <v>-37500000</v>
      </c>
      <c r="E100" s="52">
        <f t="shared" si="42"/>
        <v>32670875.780482844</v>
      </c>
      <c r="F100" s="52" t="str">
        <f>IF(A100="","",IF(MOD(COUNT($A$55:A100),$C$5)=0,$C$21,""))</f>
        <v/>
      </c>
      <c r="G100" s="52">
        <f t="shared" si="43"/>
        <v>6650000.0000000009</v>
      </c>
      <c r="H100" s="52">
        <f t="shared" si="44"/>
        <v>1820875.7804828444</v>
      </c>
      <c r="I100" s="52">
        <f>IF($A100="","",H100/((1+$C$32)^COUNT($A$55:A100)))</f>
        <v>717743.88502063637</v>
      </c>
      <c r="J100" s="45"/>
      <c r="K100" s="52"/>
      <c r="L100" s="52">
        <f t="shared" si="32"/>
        <v>-45000000</v>
      </c>
      <c r="M100" s="52">
        <f t="shared" si="33"/>
        <v>39196500.426818006</v>
      </c>
      <c r="N100" s="52" t="str">
        <f>IF($A100="","",IF(MOD(COUNT($A$55:$A100),$D$5)=0,$D$21,""))</f>
        <v/>
      </c>
      <c r="O100" s="52">
        <f t="shared" si="34"/>
        <v>7980000.0000000009</v>
      </c>
      <c r="P100" s="52">
        <f t="shared" si="28"/>
        <v>2176500.4268180067</v>
      </c>
      <c r="Q100" s="52">
        <f>IF($A100="","",P100/((1+$D$32)^COUNT($A$55:$A100)))</f>
        <v>857922.26402131957</v>
      </c>
      <c r="R100" s="45"/>
      <c r="S100" s="52"/>
      <c r="T100" s="52">
        <f t="shared" si="35"/>
        <v>-57500000</v>
      </c>
      <c r="U100" s="52">
        <f t="shared" si="36"/>
        <v>50073634.732371159</v>
      </c>
      <c r="V100" s="52" t="str">
        <f>IF($A100="","",IF(MOD(COUNT($A$55:$A100),$E$5)=0,$E$21,""))</f>
        <v/>
      </c>
      <c r="W100" s="52">
        <f t="shared" si="37"/>
        <v>10196666.666666666</v>
      </c>
      <c r="X100" s="52">
        <f t="shared" si="29"/>
        <v>2770301.3990378249</v>
      </c>
      <c r="Y100" s="52">
        <f>IF($A100="","",X100/((1+$E$32)^COUNT($A$55:$A100)))</f>
        <v>1091983.8190698843</v>
      </c>
      <c r="Z100" s="45"/>
      <c r="AA100" s="52"/>
      <c r="AB100" s="52">
        <f t="shared" si="38"/>
        <v>-63590625</v>
      </c>
      <c r="AC100" s="52">
        <f t="shared" si="39"/>
        <v>55395364.612866603</v>
      </c>
      <c r="AD100" s="52" t="str">
        <f>IF($A100="","",IF(MOD(COUNT($A$55:$A100),$F$5)=0,$F$21,""))</f>
        <v/>
      </c>
      <c r="AE100" s="52">
        <f t="shared" si="40"/>
        <v>11276737.500000002</v>
      </c>
      <c r="AF100" s="52">
        <f t="shared" si="30"/>
        <v>3081477.1128666047</v>
      </c>
      <c r="AG100" s="52">
        <f>IF($A100="","",AF100/((1+$F$32)^COUNT($A$55:$A100)))</f>
        <v>1214641.5358463211</v>
      </c>
    </row>
    <row r="101" spans="1:33" x14ac:dyDescent="0.2">
      <c r="A101" s="34">
        <f t="shared" si="45"/>
        <v>2081</v>
      </c>
      <c r="B101" s="50" t="str">
        <f>IF(A101="","",IF(MOD(COUNT($A$55:A101),$C$11)=0,"PPA " &amp; RIGHT(B100,1)+1,B100))</f>
        <v>PPA 4</v>
      </c>
      <c r="C101" s="52"/>
      <c r="D101" s="52">
        <f t="shared" si="41"/>
        <v>-37500000</v>
      </c>
      <c r="E101" s="52">
        <f t="shared" si="42"/>
        <v>32670875.780482844</v>
      </c>
      <c r="F101" s="52" t="str">
        <f>IF(A101="","",IF(MOD(COUNT($A$55:A101),$C$5)=0,$C$21,""))</f>
        <v/>
      </c>
      <c r="G101" s="52">
        <f t="shared" si="43"/>
        <v>6650000.0000000009</v>
      </c>
      <c r="H101" s="52">
        <f t="shared" si="44"/>
        <v>1820875.7804828444</v>
      </c>
      <c r="I101" s="52">
        <f>IF($A101="","",H101/((1+$C$32)^COUNT($A$55:A101)))</f>
        <v>703363.99882248777</v>
      </c>
      <c r="J101" s="45"/>
      <c r="K101" s="52"/>
      <c r="L101" s="52">
        <f t="shared" si="32"/>
        <v>-45000000</v>
      </c>
      <c r="M101" s="52">
        <f t="shared" si="33"/>
        <v>39196500.426818006</v>
      </c>
      <c r="N101" s="52" t="str">
        <f>IF($A101="","",IF(MOD(COUNT($A$55:$A101),$D$5)=0,$D$21,""))</f>
        <v/>
      </c>
      <c r="O101" s="52">
        <f t="shared" si="34"/>
        <v>7980000.0000000009</v>
      </c>
      <c r="P101" s="52">
        <f t="shared" si="28"/>
        <v>2176500.4268180067</v>
      </c>
      <c r="Q101" s="52">
        <f>IF($A101="","",P101/((1+$D$32)^COUNT($A$55:$A101)))</f>
        <v>840733.92597908073</v>
      </c>
      <c r="R101" s="45"/>
      <c r="S101" s="52"/>
      <c r="T101" s="52">
        <f t="shared" si="35"/>
        <v>-57500000</v>
      </c>
      <c r="U101" s="52">
        <f t="shared" si="36"/>
        <v>50073634.732371159</v>
      </c>
      <c r="V101" s="52" t="str">
        <f>IF($A101="","",IF(MOD(COUNT($A$55:$A101),$E$5)=0,$E$21,""))</f>
        <v/>
      </c>
      <c r="W101" s="52">
        <f t="shared" si="37"/>
        <v>10196666.666666666</v>
      </c>
      <c r="X101" s="52">
        <f t="shared" si="29"/>
        <v>2770301.3990378249</v>
      </c>
      <c r="Y101" s="52">
        <f>IF($A101="","",X101/((1+$E$32)^COUNT($A$55:$A101)))</f>
        <v>1070106.0944717943</v>
      </c>
      <c r="Z101" s="45"/>
      <c r="AA101" s="52"/>
      <c r="AB101" s="52">
        <f t="shared" si="38"/>
        <v>-63590625</v>
      </c>
      <c r="AC101" s="52">
        <f t="shared" si="39"/>
        <v>55395364.612866603</v>
      </c>
      <c r="AD101" s="52" t="str">
        <f>IF($A101="","",IF(MOD(COUNT($A$55:$A101),$F$5)=0,$F$21,""))</f>
        <v/>
      </c>
      <c r="AE101" s="52">
        <f t="shared" si="40"/>
        <v>11276737.500000002</v>
      </c>
      <c r="AF101" s="52">
        <f t="shared" si="30"/>
        <v>3081477.1128666047</v>
      </c>
      <c r="AG101" s="52">
        <f>IF($A101="","",AF101/((1+$F$32)^COUNT($A$55:$A101)))</f>
        <v>1190306.3831246614</v>
      </c>
    </row>
    <row r="102" spans="1:33" x14ac:dyDescent="0.2">
      <c r="A102" s="34">
        <f t="shared" si="45"/>
        <v>2082</v>
      </c>
      <c r="B102" s="50" t="str">
        <f>IF(A102="","",IF(MOD(COUNT($A$55:A102),$C$11)=0,"PPA " &amp; RIGHT(B101,1)+1,B101))</f>
        <v>PPA 4</v>
      </c>
      <c r="C102" s="52"/>
      <c r="D102" s="52">
        <f t="shared" si="41"/>
        <v>-37500000</v>
      </c>
      <c r="E102" s="52">
        <f t="shared" si="42"/>
        <v>32670875.780482844</v>
      </c>
      <c r="F102" s="52" t="str">
        <f>IF(A102="","",IF(MOD(COUNT($A$55:A102),$C$5)=0,$C$21,""))</f>
        <v/>
      </c>
      <c r="G102" s="52">
        <f t="shared" si="43"/>
        <v>6650000.0000000009</v>
      </c>
      <c r="H102" s="52">
        <f t="shared" si="44"/>
        <v>1820875.7804828444</v>
      </c>
      <c r="I102" s="52">
        <f>IF($A102="","",H102/((1+$C$32)^COUNT($A$55:A102)))</f>
        <v>689272.21138963313</v>
      </c>
      <c r="J102" s="45"/>
      <c r="K102" s="52"/>
      <c r="L102" s="52">
        <f t="shared" si="32"/>
        <v>-45000000</v>
      </c>
      <c r="M102" s="52">
        <f t="shared" si="33"/>
        <v>39196500.426818006</v>
      </c>
      <c r="N102" s="52" t="str">
        <f>IF($A102="","",IF(MOD(COUNT($A$55:$A102),$D$5)=0,$D$21,""))</f>
        <v/>
      </c>
      <c r="O102" s="52">
        <f t="shared" si="34"/>
        <v>7980000.0000000009</v>
      </c>
      <c r="P102" s="52">
        <f t="shared" si="28"/>
        <v>2176500.4268180067</v>
      </c>
      <c r="Q102" s="52">
        <f>IF($A102="","",P102/((1+$D$32)^COUNT($A$55:$A102)))</f>
        <v>823889.9535944825</v>
      </c>
      <c r="R102" s="45"/>
      <c r="S102" s="52"/>
      <c r="T102" s="52">
        <f t="shared" si="35"/>
        <v>-57500000</v>
      </c>
      <c r="U102" s="52">
        <f t="shared" si="36"/>
        <v>50073634.732371159</v>
      </c>
      <c r="V102" s="52" t="str">
        <f>IF($A102="","",IF(MOD(COUNT($A$55:$A102),$E$5)=0,$E$21,""))</f>
        <v/>
      </c>
      <c r="W102" s="52">
        <f t="shared" si="37"/>
        <v>10196666.666666666</v>
      </c>
      <c r="X102" s="52">
        <f t="shared" si="29"/>
        <v>2770301.3990378249</v>
      </c>
      <c r="Y102" s="52">
        <f>IF($A102="","",X102/((1+$E$32)^COUNT($A$55:$A102)))</f>
        <v>1048666.6866557219</v>
      </c>
      <c r="Z102" s="45"/>
      <c r="AA102" s="52"/>
      <c r="AB102" s="52">
        <f t="shared" si="38"/>
        <v>-63590625</v>
      </c>
      <c r="AC102" s="52">
        <f t="shared" si="39"/>
        <v>55395364.612866603</v>
      </c>
      <c r="AD102" s="52" t="str">
        <f>IF($A102="","",IF(MOD(COUNT($A$55:$A102),$F$5)=0,$F$21,""))</f>
        <v/>
      </c>
      <c r="AE102" s="52">
        <f t="shared" si="40"/>
        <v>11276737.500000002</v>
      </c>
      <c r="AF102" s="52">
        <f t="shared" si="30"/>
        <v>3081477.1128666047</v>
      </c>
      <c r="AG102" s="52">
        <f>IF($A102="","",AF102/((1+$F$32)^COUNT($A$55:$A102)))</f>
        <v>1166458.7813721639</v>
      </c>
    </row>
    <row r="103" spans="1:33" x14ac:dyDescent="0.2">
      <c r="A103" s="34">
        <f t="shared" si="45"/>
        <v>2083</v>
      </c>
      <c r="B103" s="50" t="str">
        <f>IF(A103="","",IF(MOD(COUNT($A$55:A103),$C$11)=0,"PPA " &amp; RIGHT(B102,1)+1,B102))</f>
        <v>PPA 4</v>
      </c>
      <c r="C103" s="52"/>
      <c r="D103" s="52">
        <f t="shared" si="41"/>
        <v>-37500000</v>
      </c>
      <c r="E103" s="52">
        <f t="shared" si="42"/>
        <v>32670875.780482844</v>
      </c>
      <c r="F103" s="52" t="str">
        <f>IF(A103="","",IF(MOD(COUNT($A$55:A103),$C$5)=0,$C$21,""))</f>
        <v/>
      </c>
      <c r="G103" s="52">
        <f t="shared" si="43"/>
        <v>6650000.0000000009</v>
      </c>
      <c r="H103" s="52">
        <f t="shared" si="44"/>
        <v>1820875.7804828444</v>
      </c>
      <c r="I103" s="52">
        <f>IF($A103="","",H103/((1+$C$32)^COUNT($A$55:A103)))</f>
        <v>675462.75070848188</v>
      </c>
      <c r="J103" s="45"/>
      <c r="K103" s="52"/>
      <c r="L103" s="52">
        <f t="shared" si="32"/>
        <v>-45000000</v>
      </c>
      <c r="M103" s="52">
        <f t="shared" si="33"/>
        <v>39196500.426818006</v>
      </c>
      <c r="N103" s="52" t="str">
        <f>IF($A103="","",IF(MOD(COUNT($A$55:$A103),$D$5)=0,$D$21,""))</f>
        <v/>
      </c>
      <c r="O103" s="52">
        <f t="shared" si="34"/>
        <v>7980000.0000000009</v>
      </c>
      <c r="P103" s="52">
        <f t="shared" si="28"/>
        <v>2176500.4268180067</v>
      </c>
      <c r="Q103" s="52">
        <f>IF($A103="","",P103/((1+$D$32)^COUNT($A$55:$A103)))</f>
        <v>807383.44755556853</v>
      </c>
      <c r="R103" s="45"/>
      <c r="S103" s="52"/>
      <c r="T103" s="52">
        <f t="shared" si="35"/>
        <v>-57500000</v>
      </c>
      <c r="U103" s="52">
        <f t="shared" si="36"/>
        <v>50073634.732371159</v>
      </c>
      <c r="V103" s="52" t="str">
        <f>IF($A103="","",IF(MOD(COUNT($A$55:$A103),$E$5)=0,$E$21,""))</f>
        <v/>
      </c>
      <c r="W103" s="52">
        <f t="shared" si="37"/>
        <v>10196666.666666666</v>
      </c>
      <c r="X103" s="52">
        <f t="shared" si="29"/>
        <v>2770301.3990378249</v>
      </c>
      <c r="Y103" s="52">
        <f>IF($A103="","",X103/((1+$E$32)^COUNT($A$55:$A103)))</f>
        <v>1027656.8140136646</v>
      </c>
      <c r="Z103" s="45"/>
      <c r="AA103" s="52"/>
      <c r="AB103" s="52">
        <f t="shared" si="38"/>
        <v>-63590625</v>
      </c>
      <c r="AC103" s="52">
        <f t="shared" si="39"/>
        <v>55395364.612866603</v>
      </c>
      <c r="AD103" s="52" t="str">
        <f>IF($A103="","",IF(MOD(COUNT($A$55:$A103),$F$5)=0,$F$21,""))</f>
        <v/>
      </c>
      <c r="AE103" s="52">
        <f t="shared" si="40"/>
        <v>11276737.500000002</v>
      </c>
      <c r="AF103" s="52">
        <f t="shared" si="30"/>
        <v>3081477.1128666047</v>
      </c>
      <c r="AG103" s="52">
        <f>IF($A103="","",AF103/((1+$F$32)^COUNT($A$55:$A103)))</f>
        <v>1143088.9625816066</v>
      </c>
    </row>
    <row r="104" spans="1:33" x14ac:dyDescent="0.2">
      <c r="A104" s="34">
        <f t="shared" si="45"/>
        <v>2084</v>
      </c>
      <c r="B104" s="50" t="str">
        <f>IF(A104="","",IF(MOD(COUNT($A$55:A104),$C$11)=0,"PPA " &amp; RIGHT(B103,1)+1,B103))</f>
        <v>PPA 4</v>
      </c>
      <c r="C104" s="52"/>
      <c r="D104" s="52">
        <f t="shared" si="41"/>
        <v>-37500000</v>
      </c>
      <c r="E104" s="52">
        <f t="shared" si="42"/>
        <v>32670875.780482844</v>
      </c>
      <c r="F104" s="52" t="str">
        <f>IF(A104="","",IF(MOD(COUNT($A$55:A104),$C$5)=0,$C$21,""))</f>
        <v/>
      </c>
      <c r="G104" s="52">
        <f t="shared" si="43"/>
        <v>6650000.0000000009</v>
      </c>
      <c r="H104" s="52">
        <f t="shared" si="44"/>
        <v>1820875.7804828444</v>
      </c>
      <c r="I104" s="52">
        <f>IF($A104="","",H104/((1+$C$32)^COUNT($A$55:A104)))</f>
        <v>661929.96040683112</v>
      </c>
      <c r="J104" s="45"/>
      <c r="K104" s="52"/>
      <c r="L104" s="52">
        <f t="shared" si="32"/>
        <v>-45000000</v>
      </c>
      <c r="M104" s="52">
        <f t="shared" si="33"/>
        <v>39196500.426818006</v>
      </c>
      <c r="N104" s="52" t="str">
        <f>IF($A104="","",IF(MOD(COUNT($A$55:$A104),$D$5)=0,$D$21,""))</f>
        <v/>
      </c>
      <c r="O104" s="52">
        <f t="shared" si="34"/>
        <v>7980000.0000000009</v>
      </c>
      <c r="P104" s="52">
        <f t="shared" si="28"/>
        <v>2176500.4268180067</v>
      </c>
      <c r="Q104" s="52">
        <f>IF($A104="","",P104/((1+$D$32)^COUNT($A$55:$A104)))</f>
        <v>791207.64677701634</v>
      </c>
      <c r="R104" s="45"/>
      <c r="S104" s="52"/>
      <c r="T104" s="52">
        <f t="shared" si="35"/>
        <v>-57500000</v>
      </c>
      <c r="U104" s="52">
        <f t="shared" si="36"/>
        <v>50073634.732371159</v>
      </c>
      <c r="V104" s="52" t="str">
        <f>IF($A104="","",IF(MOD(COUNT($A$55:$A104),$E$5)=0,$E$21,""))</f>
        <v/>
      </c>
      <c r="W104" s="52">
        <f t="shared" si="37"/>
        <v>10196666.666666666</v>
      </c>
      <c r="X104" s="52">
        <f t="shared" si="29"/>
        <v>2770301.3990378249</v>
      </c>
      <c r="Y104" s="52">
        <f>IF($A104="","",X104/((1+$E$32)^COUNT($A$55:$A104)))</f>
        <v>1007067.8708757602</v>
      </c>
      <c r="Z104" s="45"/>
      <c r="AA104" s="52"/>
      <c r="AB104" s="52">
        <f t="shared" si="38"/>
        <v>-63590625</v>
      </c>
      <c r="AC104" s="52">
        <f t="shared" si="39"/>
        <v>55395364.612866603</v>
      </c>
      <c r="AD104" s="52" t="str">
        <f>IF($A104="","",IF(MOD(COUNT($A$55:$A104),$F$5)=0,$F$21,""))</f>
        <v/>
      </c>
      <c r="AE104" s="52">
        <f t="shared" si="40"/>
        <v>11276737.500000002</v>
      </c>
      <c r="AF104" s="52">
        <f t="shared" si="30"/>
        <v>3081477.1128666047</v>
      </c>
      <c r="AG104" s="52">
        <f>IF($A104="","",AF104/((1+$F$32)^COUNT($A$55:$A104)))</f>
        <v>1120187.354446261</v>
      </c>
    </row>
    <row r="105" spans="1:33" x14ac:dyDescent="0.2">
      <c r="A105" s="34">
        <f t="shared" si="45"/>
        <v>2085</v>
      </c>
      <c r="B105" s="50" t="str">
        <f>IF(A105="","",IF(MOD(COUNT($A$55:A105),$C$11)=0,"PPA " &amp; RIGHT(B104,1)+1,B104))</f>
        <v>PPA 4</v>
      </c>
      <c r="C105" s="52"/>
      <c r="D105" s="52">
        <f t="shared" si="41"/>
        <v>-37500000</v>
      </c>
      <c r="E105" s="52">
        <f t="shared" si="42"/>
        <v>32670875.780482844</v>
      </c>
      <c r="F105" s="52" t="str">
        <f>IF(A105="","",IF(MOD(COUNT($A$55:A105),$C$5)=0,$C$21,""))</f>
        <v/>
      </c>
      <c r="G105" s="52">
        <f t="shared" si="43"/>
        <v>6650000.0000000009</v>
      </c>
      <c r="H105" s="52">
        <f t="shared" si="44"/>
        <v>1820875.7804828444</v>
      </c>
      <c r="I105" s="52">
        <f>IF($A105="","",H105/((1+$C$32)^COUNT($A$55:A105)))</f>
        <v>648668.29743700777</v>
      </c>
      <c r="J105" s="45"/>
      <c r="K105" s="52"/>
      <c r="L105" s="52">
        <f t="shared" si="32"/>
        <v>-45000000</v>
      </c>
      <c r="M105" s="52">
        <f t="shared" si="33"/>
        <v>39196500.426818006</v>
      </c>
      <c r="N105" s="52" t="str">
        <f>IF($A105="","",IF(MOD(COUNT($A$55:$A105),$D$5)=0,$D$21,""))</f>
        <v/>
      </c>
      <c r="O105" s="52">
        <f t="shared" si="34"/>
        <v>7980000.0000000009</v>
      </c>
      <c r="P105" s="52">
        <f t="shared" si="28"/>
        <v>2176500.4268180067</v>
      </c>
      <c r="Q105" s="52">
        <f>IF($A105="","",P105/((1+$D$32)^COUNT($A$55:$A105)))</f>
        <v>775355.92563078681</v>
      </c>
      <c r="R105" s="45"/>
      <c r="S105" s="52"/>
      <c r="T105" s="52">
        <f t="shared" si="35"/>
        <v>-57500000</v>
      </c>
      <c r="U105" s="52">
        <f t="shared" si="36"/>
        <v>50073634.732371159</v>
      </c>
      <c r="V105" s="52" t="str">
        <f>IF($A105="","",IF(MOD(COUNT($A$55:$A105),$E$5)=0,$E$21,""))</f>
        <v/>
      </c>
      <c r="W105" s="52">
        <f t="shared" si="37"/>
        <v>10196666.666666666</v>
      </c>
      <c r="X105" s="52">
        <f t="shared" si="29"/>
        <v>2770301.3990378249</v>
      </c>
      <c r="Y105" s="52">
        <f>IF($A105="","",X105/((1+$E$32)^COUNT($A$55:$A105)))</f>
        <v>986891.42398539209</v>
      </c>
      <c r="Z105" s="45"/>
      <c r="AA105" s="52"/>
      <c r="AB105" s="52">
        <f t="shared" si="38"/>
        <v>-63590625</v>
      </c>
      <c r="AC105" s="52">
        <f t="shared" si="39"/>
        <v>55395364.612866603</v>
      </c>
      <c r="AD105" s="52" t="str">
        <f>IF($A105="","",IF(MOD(COUNT($A$55:$A105),$F$5)=0,$F$21,""))</f>
        <v/>
      </c>
      <c r="AE105" s="52">
        <f t="shared" si="40"/>
        <v>11276737.500000002</v>
      </c>
      <c r="AF105" s="52">
        <f t="shared" si="30"/>
        <v>3081477.1128666047</v>
      </c>
      <c r="AG105" s="52">
        <f>IF($A105="","",AF105/((1+$F$32)^COUNT($A$55:$A105)))</f>
        <v>1097744.5764390621</v>
      </c>
    </row>
    <row r="106" spans="1:33" x14ac:dyDescent="0.2">
      <c r="A106" s="34">
        <f t="shared" si="45"/>
        <v>2086</v>
      </c>
      <c r="B106" s="50" t="str">
        <f>IF(A106="","",IF(MOD(COUNT($A$55:A106),$C$11)=0,"PPA " &amp; RIGHT(B105,1)+1,B105))</f>
        <v>PPA 4</v>
      </c>
      <c r="C106" s="52"/>
      <c r="D106" s="52">
        <f t="shared" si="41"/>
        <v>-37500000</v>
      </c>
      <c r="E106" s="52">
        <f t="shared" si="42"/>
        <v>32670875.780482844</v>
      </c>
      <c r="F106" s="52" t="str">
        <f>IF(A106="","",IF(MOD(COUNT($A$55:A106),$C$5)=0,$C$21,""))</f>
        <v/>
      </c>
      <c r="G106" s="52">
        <f t="shared" si="43"/>
        <v>6650000.0000000009</v>
      </c>
      <c r="H106" s="52">
        <f t="shared" si="44"/>
        <v>1820875.7804828444</v>
      </c>
      <c r="I106" s="52">
        <f>IF($A106="","",H106/((1+$C$32)^COUNT($A$55:A106)))</f>
        <v>635672.32980543014</v>
      </c>
      <c r="J106" s="45"/>
      <c r="K106" s="52"/>
      <c r="L106" s="52">
        <f t="shared" si="32"/>
        <v>-45000000</v>
      </c>
      <c r="M106" s="52">
        <f t="shared" si="33"/>
        <v>39196500.426818006</v>
      </c>
      <c r="N106" s="52" t="str">
        <f>IF($A106="","",IF(MOD(COUNT($A$55:$A106),$D$5)=0,$D$21,""))</f>
        <v/>
      </c>
      <c r="O106" s="52">
        <f t="shared" si="34"/>
        <v>7980000.0000000009</v>
      </c>
      <c r="P106" s="52">
        <f t="shared" si="28"/>
        <v>2176500.4268180067</v>
      </c>
      <c r="Q106" s="52">
        <f>IF($A106="","",P106/((1+$D$32)^COUNT($A$55:$A106)))</f>
        <v>759821.79123226064</v>
      </c>
      <c r="R106" s="45"/>
      <c r="S106" s="52"/>
      <c r="T106" s="52">
        <f t="shared" si="35"/>
        <v>-57500000</v>
      </c>
      <c r="U106" s="52">
        <f t="shared" si="36"/>
        <v>50073634.732371159</v>
      </c>
      <c r="V106" s="52" t="str">
        <f>IF($A106="","",IF(MOD(COUNT($A$55:$A106),$E$5)=0,$E$21,""))</f>
        <v/>
      </c>
      <c r="W106" s="52">
        <f t="shared" si="37"/>
        <v>10196666.666666666</v>
      </c>
      <c r="X106" s="52">
        <f t="shared" si="29"/>
        <v>2770301.3990378249</v>
      </c>
      <c r="Y106" s="52">
        <f>IF($A106="","",X106/((1+$E$32)^COUNT($A$55:$A106)))</f>
        <v>967119.2090449183</v>
      </c>
      <c r="Z106" s="45"/>
      <c r="AA106" s="52"/>
      <c r="AB106" s="52">
        <f t="shared" si="38"/>
        <v>-63590625</v>
      </c>
      <c r="AC106" s="52">
        <f t="shared" si="39"/>
        <v>55395364.612866603</v>
      </c>
      <c r="AD106" s="52" t="str">
        <f>IF($A106="","",IF(MOD(COUNT($A$55:$A106),$F$5)=0,$F$21,""))</f>
        <v/>
      </c>
      <c r="AE106" s="52">
        <f t="shared" si="40"/>
        <v>11276737.500000002</v>
      </c>
      <c r="AF106" s="52">
        <f t="shared" si="30"/>
        <v>3081477.1128666047</v>
      </c>
      <c r="AG106" s="52">
        <f>IF($A106="","",AF106/((1+$F$32)^COUNT($A$55:$A106)))</f>
        <v>1075751.4359703353</v>
      </c>
    </row>
    <row r="107" spans="1:33" x14ac:dyDescent="0.2">
      <c r="A107" s="34">
        <f t="shared" si="45"/>
        <v>2087</v>
      </c>
      <c r="B107" s="50" t="str">
        <f>IF(A107="","",IF(MOD(COUNT($A$55:A107),$C$11)=0,"PPA " &amp; RIGHT(B106,1)+1,B106))</f>
        <v>PPA 4</v>
      </c>
      <c r="C107" s="52"/>
      <c r="D107" s="52">
        <f t="shared" si="41"/>
        <v>-37500000</v>
      </c>
      <c r="E107" s="52">
        <f t="shared" si="42"/>
        <v>32670875.780482844</v>
      </c>
      <c r="F107" s="52" t="str">
        <f>IF(A107="","",IF(MOD(COUNT($A$55:A107),$C$5)=0,$C$21,""))</f>
        <v/>
      </c>
      <c r="G107" s="52">
        <f t="shared" si="43"/>
        <v>6650000.0000000009</v>
      </c>
      <c r="H107" s="52">
        <f t="shared" si="44"/>
        <v>1820875.7804828444</v>
      </c>
      <c r="I107" s="52">
        <f>IF($A107="","",H107/((1+$C$32)^COUNT($A$55:A107)))</f>
        <v>622936.7343476559</v>
      </c>
      <c r="J107" s="45"/>
      <c r="K107" s="52"/>
      <c r="L107" s="52">
        <f t="shared" si="32"/>
        <v>-45000000</v>
      </c>
      <c r="M107" s="52">
        <f t="shared" si="33"/>
        <v>39196500.426818006</v>
      </c>
      <c r="N107" s="52" t="str">
        <f>IF($A107="","",IF(MOD(COUNT($A$55:$A107),$D$5)=0,$D$21,""))</f>
        <v/>
      </c>
      <c r="O107" s="52">
        <f t="shared" si="34"/>
        <v>7980000.0000000009</v>
      </c>
      <c r="P107" s="52">
        <f t="shared" si="28"/>
        <v>2176500.4268180067</v>
      </c>
      <c r="Q107" s="52">
        <f>IF($A107="","",P107/((1+$D$32)^COUNT($A$55:$A107)))</f>
        <v>744598.8807807432</v>
      </c>
      <c r="R107" s="45"/>
      <c r="S107" s="52"/>
      <c r="T107" s="52">
        <f t="shared" si="35"/>
        <v>-57500000</v>
      </c>
      <c r="U107" s="52">
        <f t="shared" si="36"/>
        <v>50073634.732371159</v>
      </c>
      <c r="V107" s="52" t="str">
        <f>IF($A107="","",IF(MOD(COUNT($A$55:$A107),$E$5)=0,$E$21,""))</f>
        <v/>
      </c>
      <c r="W107" s="52">
        <f t="shared" si="37"/>
        <v>10196666.666666666</v>
      </c>
      <c r="X107" s="52">
        <f t="shared" si="29"/>
        <v>2770301.3990378249</v>
      </c>
      <c r="Y107" s="52">
        <f>IF($A107="","",X107/((1+$E$32)^COUNT($A$55:$A107)))</f>
        <v>947743.12733060378</v>
      </c>
      <c r="Z107" s="45"/>
      <c r="AA107" s="52"/>
      <c r="AB107" s="52">
        <f t="shared" si="38"/>
        <v>-63590625</v>
      </c>
      <c r="AC107" s="52">
        <f t="shared" si="39"/>
        <v>55395364.612866603</v>
      </c>
      <c r="AD107" s="52" t="str">
        <f>IF($A107="","",IF(MOD(COUNT($A$55:$A107),$F$5)=0,$F$21,""))</f>
        <v/>
      </c>
      <c r="AE107" s="52">
        <f t="shared" si="40"/>
        <v>11276737.500000002</v>
      </c>
      <c r="AF107" s="52">
        <f t="shared" si="30"/>
        <v>3081477.1128666047</v>
      </c>
      <c r="AG107" s="52">
        <f>IF($A107="","",AF107/((1+$F$32)^COUNT($A$55:$A107)))</f>
        <v>1054198.9246224978</v>
      </c>
    </row>
    <row r="108" spans="1:33" x14ac:dyDescent="0.2">
      <c r="A108" s="34">
        <f t="shared" si="45"/>
        <v>2088</v>
      </c>
      <c r="B108" s="50" t="str">
        <f>IF(A108="","",IF(MOD(COUNT($A$55:A108),$C$11)=0,"PPA " &amp; RIGHT(B107,1)+1,B107))</f>
        <v>PPA 4</v>
      </c>
      <c r="C108" s="52"/>
      <c r="D108" s="52">
        <f t="shared" si="41"/>
        <v>-37500000</v>
      </c>
      <c r="E108" s="52">
        <f t="shared" si="42"/>
        <v>32670875.780482844</v>
      </c>
      <c r="F108" s="52" t="str">
        <f>IF(A108="","",IF(MOD(COUNT($A$55:A108),$C$5)=0,$C$21,""))</f>
        <v/>
      </c>
      <c r="G108" s="52">
        <f t="shared" si="43"/>
        <v>6650000.0000000009</v>
      </c>
      <c r="H108" s="52">
        <f t="shared" si="44"/>
        <v>1820875.7804828444</v>
      </c>
      <c r="I108" s="52">
        <f>IF($A108="","",H108/((1+$C$32)^COUNT($A$55:A108)))</f>
        <v>610456.29454800766</v>
      </c>
      <c r="J108" s="45"/>
      <c r="K108" s="52"/>
      <c r="L108" s="52">
        <f t="shared" si="32"/>
        <v>-45000000</v>
      </c>
      <c r="M108" s="52">
        <f t="shared" si="33"/>
        <v>39196500.426818006</v>
      </c>
      <c r="N108" s="52" t="str">
        <f>IF($A108="","",IF(MOD(COUNT($A$55:$A108),$D$5)=0,$D$21,""))</f>
        <v/>
      </c>
      <c r="O108" s="52">
        <f t="shared" si="34"/>
        <v>7980000.0000000009</v>
      </c>
      <c r="P108" s="52">
        <f t="shared" si="28"/>
        <v>2176500.4268180067</v>
      </c>
      <c r="Q108" s="52">
        <f>IF($A108="","",P108/((1+$D$32)^COUNT($A$55:$A108)))</f>
        <v>729680.95895325439</v>
      </c>
      <c r="R108" s="45"/>
      <c r="S108" s="52"/>
      <c r="T108" s="52">
        <f t="shared" si="35"/>
        <v>-57500000</v>
      </c>
      <c r="U108" s="52">
        <f t="shared" si="36"/>
        <v>50073634.732371159</v>
      </c>
      <c r="V108" s="52" t="str">
        <f>IF($A108="","",IF(MOD(COUNT($A$55:$A108),$E$5)=0,$E$21,""))</f>
        <v/>
      </c>
      <c r="W108" s="52">
        <f t="shared" si="37"/>
        <v>10196666.666666666</v>
      </c>
      <c r="X108" s="52">
        <f t="shared" si="29"/>
        <v>2770301.3990378249</v>
      </c>
      <c r="Y108" s="52">
        <f>IF($A108="","",X108/((1+$E$32)^COUNT($A$55:$A108)))</f>
        <v>928755.24237537384</v>
      </c>
      <c r="Z108" s="45"/>
      <c r="AA108" s="52"/>
      <c r="AB108" s="52">
        <f t="shared" si="38"/>
        <v>-63590625</v>
      </c>
      <c r="AC108" s="52">
        <f t="shared" si="39"/>
        <v>55395364.612866603</v>
      </c>
      <c r="AD108" s="52" t="str">
        <f>IF($A108="","",IF(MOD(COUNT($A$55:$A108),$F$5)=0,$F$21,""))</f>
        <v/>
      </c>
      <c r="AE108" s="52">
        <f t="shared" si="40"/>
        <v>11276737.500000002</v>
      </c>
      <c r="AF108" s="52">
        <f t="shared" si="30"/>
        <v>3081477.1128666047</v>
      </c>
      <c r="AG108" s="52">
        <f>IF($A108="","",AF108/((1+$F$32)^COUNT($A$55:$A108)))</f>
        <v>1033078.2144602002</v>
      </c>
    </row>
    <row r="109" spans="1:33" x14ac:dyDescent="0.2">
      <c r="A109" s="34">
        <f t="shared" si="45"/>
        <v>2089</v>
      </c>
      <c r="B109" s="50" t="str">
        <f>IF(A109="","",IF(MOD(COUNT($A$55:A109),$C$11)=0,"PPA " &amp; RIGHT(B108,1)+1,B108))</f>
        <v>PPA 4</v>
      </c>
      <c r="C109" s="52"/>
      <c r="D109" s="52">
        <f t="shared" si="41"/>
        <v>-37500000</v>
      </c>
      <c r="E109" s="52">
        <f t="shared" si="42"/>
        <v>32670875.780482844</v>
      </c>
      <c r="F109" s="52" t="str">
        <f>IF(A109="","",IF(MOD(COUNT($A$55:A109),$C$5)=0,$C$21,""))</f>
        <v/>
      </c>
      <c r="G109" s="52">
        <f t="shared" si="43"/>
        <v>6650000.0000000009</v>
      </c>
      <c r="H109" s="52">
        <f t="shared" si="44"/>
        <v>1820875.7804828444</v>
      </c>
      <c r="I109" s="52">
        <f>IF($A109="","",H109/((1+$C$32)^COUNT($A$55:A109)))</f>
        <v>598225.89840288204</v>
      </c>
      <c r="J109" s="45"/>
      <c r="K109" s="52"/>
      <c r="L109" s="52">
        <f t="shared" si="32"/>
        <v>-45000000</v>
      </c>
      <c r="M109" s="52">
        <f t="shared" si="33"/>
        <v>39196500.426818006</v>
      </c>
      <c r="N109" s="52" t="str">
        <f>IF($A109="","",IF(MOD(COUNT($A$55:$A109),$D$5)=0,$D$21,""))</f>
        <v/>
      </c>
      <c r="O109" s="52">
        <f t="shared" si="34"/>
        <v>7980000.0000000009</v>
      </c>
      <c r="P109" s="52">
        <f t="shared" si="28"/>
        <v>2176500.4268180067</v>
      </c>
      <c r="Q109" s="52">
        <f>IF($A109="","",P109/((1+$D$32)^COUNT($A$55:$A109)))</f>
        <v>715061.91535053239</v>
      </c>
      <c r="R109" s="45"/>
      <c r="S109" s="52"/>
      <c r="T109" s="52">
        <f t="shared" si="35"/>
        <v>-57500000</v>
      </c>
      <c r="U109" s="52">
        <f t="shared" si="36"/>
        <v>50073634.732371159</v>
      </c>
      <c r="V109" s="52" t="str">
        <f>IF($A109="","",IF(MOD(COUNT($A$55:$A109),$E$5)=0,$E$21,""))</f>
        <v/>
      </c>
      <c r="W109" s="52">
        <f t="shared" si="37"/>
        <v>10196666.666666666</v>
      </c>
      <c r="X109" s="52">
        <f t="shared" si="29"/>
        <v>2770301.3990378249</v>
      </c>
      <c r="Y109" s="52">
        <f>IF($A109="","",X109/((1+$E$32)^COUNT($A$55:$A109)))</f>
        <v>910147.77671802742</v>
      </c>
      <c r="Z109" s="45"/>
      <c r="AA109" s="52"/>
      <c r="AB109" s="52">
        <f t="shared" si="38"/>
        <v>-63590625</v>
      </c>
      <c r="AC109" s="52">
        <f t="shared" si="39"/>
        <v>55395364.612866603</v>
      </c>
      <c r="AD109" s="52" t="str">
        <f>IF($A109="","",IF(MOD(COUNT($A$55:$A109),$F$5)=0,$F$21,""))</f>
        <v/>
      </c>
      <c r="AE109" s="52">
        <f t="shared" si="40"/>
        <v>11276737.500000002</v>
      </c>
      <c r="AF109" s="52">
        <f t="shared" si="30"/>
        <v>3081477.1128666047</v>
      </c>
      <c r="AG109" s="52">
        <f>IF($A109="","",AF109/((1+$F$32)^COUNT($A$55:$A109)))</f>
        <v>1012380.6544143946</v>
      </c>
    </row>
    <row r="110" spans="1:33" x14ac:dyDescent="0.2">
      <c r="A110" s="34">
        <f t="shared" si="45"/>
        <v>2090</v>
      </c>
      <c r="B110" s="50" t="str">
        <f>IF(A110="","",IF(MOD(COUNT($A$55:A110),$C$11)=0,"PPA " &amp; RIGHT(B109,1)+1,B109))</f>
        <v>PPA 4</v>
      </c>
      <c r="C110" s="52"/>
      <c r="D110" s="52">
        <f t="shared" si="41"/>
        <v>-37500000</v>
      </c>
      <c r="E110" s="52">
        <f t="shared" si="42"/>
        <v>32670875.780482844</v>
      </c>
      <c r="F110" s="52" t="str">
        <f>IF(A110="","",IF(MOD(COUNT($A$55:A110),$C$5)=0,$C$21,""))</f>
        <v/>
      </c>
      <c r="G110" s="52">
        <f t="shared" si="43"/>
        <v>6650000.0000000009</v>
      </c>
      <c r="H110" s="52">
        <f t="shared" si="44"/>
        <v>1820875.7804828444</v>
      </c>
      <c r="I110" s="52">
        <f>IF($A110="","",H110/((1+$C$32)^COUNT($A$55:A110)))</f>
        <v>586240.53632686613</v>
      </c>
      <c r="J110" s="45"/>
      <c r="K110" s="52"/>
      <c r="L110" s="52">
        <f t="shared" si="32"/>
        <v>-45000000</v>
      </c>
      <c r="M110" s="52">
        <f t="shared" si="33"/>
        <v>39196500.426818006</v>
      </c>
      <c r="N110" s="52" t="str">
        <f>IF($A110="","",IF(MOD(COUNT($A$55:$A110),$D$5)=0,$D$21,""))</f>
        <v/>
      </c>
      <c r="O110" s="52">
        <f t="shared" si="34"/>
        <v>7980000.0000000009</v>
      </c>
      <c r="P110" s="52">
        <f t="shared" si="28"/>
        <v>2176500.4268180067</v>
      </c>
      <c r="Q110" s="52">
        <f>IF($A110="","",P110/((1+$D$32)^COUNT($A$55:$A110)))</f>
        <v>700735.76199420646</v>
      </c>
      <c r="R110" s="45"/>
      <c r="S110" s="52"/>
      <c r="T110" s="52">
        <f t="shared" si="35"/>
        <v>-57500000</v>
      </c>
      <c r="U110" s="52">
        <f t="shared" si="36"/>
        <v>50073634.732371159</v>
      </c>
      <c r="V110" s="52" t="str">
        <f>IF($A110="","",IF(MOD(COUNT($A$55:$A110),$E$5)=0,$E$21,""))</f>
        <v/>
      </c>
      <c r="W110" s="52">
        <f t="shared" si="37"/>
        <v>10196666.666666666</v>
      </c>
      <c r="X110" s="52">
        <f t="shared" si="29"/>
        <v>2770301.3990378249</v>
      </c>
      <c r="Y110" s="52">
        <f>IF($A110="","",X110/((1+$E$32)^COUNT($A$55:$A110)))</f>
        <v>891913.10871757928</v>
      </c>
      <c r="Z110" s="45"/>
      <c r="AA110" s="52"/>
      <c r="AB110" s="52">
        <f t="shared" si="38"/>
        <v>-63590625</v>
      </c>
      <c r="AC110" s="52">
        <f t="shared" si="39"/>
        <v>55395364.612866603</v>
      </c>
      <c r="AD110" s="52" t="str">
        <f>IF($A110="","",IF(MOD(COUNT($A$55:$A110),$F$5)=0,$F$21,""))</f>
        <v/>
      </c>
      <c r="AE110" s="52">
        <f t="shared" si="40"/>
        <v>11276737.500000002</v>
      </c>
      <c r="AF110" s="52">
        <f t="shared" si="30"/>
        <v>3081477.1128666047</v>
      </c>
      <c r="AG110" s="52">
        <f>IF($A110="","",AF110/((1+$F$32)^COUNT($A$55:$A110)))</f>
        <v>992097.76673884504</v>
      </c>
    </row>
    <row r="111" spans="1:33" x14ac:dyDescent="0.2">
      <c r="A111" s="34">
        <f t="shared" si="45"/>
        <v>2091</v>
      </c>
      <c r="B111" s="50" t="str">
        <f>IF(A111="","",IF(MOD(COUNT($A$55:A111),$C$11)=0,"PPA " &amp; RIGHT(B110,1)+1,B110))</f>
        <v>PPA 4</v>
      </c>
      <c r="C111" s="52"/>
      <c r="D111" s="52">
        <f t="shared" si="41"/>
        <v>-37500000</v>
      </c>
      <c r="E111" s="52">
        <f t="shared" si="42"/>
        <v>32670875.780482844</v>
      </c>
      <c r="F111" s="52" t="str">
        <f>IF(A111="","",IF(MOD(COUNT($A$55:A111),$C$5)=0,$C$21,""))</f>
        <v/>
      </c>
      <c r="G111" s="52">
        <f t="shared" si="43"/>
        <v>6650000.0000000009</v>
      </c>
      <c r="H111" s="52">
        <f t="shared" si="44"/>
        <v>1820875.7804828444</v>
      </c>
      <c r="I111" s="52">
        <f>IF($A111="","",H111/((1+$C$32)^COUNT($A$55:A111)))</f>
        <v>574495.29910080519</v>
      </c>
      <c r="J111" s="45"/>
      <c r="K111" s="52"/>
      <c r="L111" s="52">
        <f t="shared" si="32"/>
        <v>-45000000</v>
      </c>
      <c r="M111" s="52">
        <f t="shared" si="33"/>
        <v>39196500.426818006</v>
      </c>
      <c r="N111" s="52" t="str">
        <f>IF($A111="","",IF(MOD(COUNT($A$55:$A111),$D$5)=0,$D$21,""))</f>
        <v/>
      </c>
      <c r="O111" s="52">
        <f t="shared" si="34"/>
        <v>7980000.0000000009</v>
      </c>
      <c r="P111" s="52">
        <f t="shared" si="28"/>
        <v>2176500.4268180067</v>
      </c>
      <c r="Q111" s="52">
        <f>IF($A111="","",P111/((1+$D$32)^COUNT($A$55:$A111)))</f>
        <v>686696.63087411341</v>
      </c>
      <c r="R111" s="45"/>
      <c r="S111" s="52"/>
      <c r="T111" s="52">
        <f t="shared" si="35"/>
        <v>-57500000</v>
      </c>
      <c r="U111" s="52">
        <f t="shared" si="36"/>
        <v>50073634.732371159</v>
      </c>
      <c r="V111" s="52" t="str">
        <f>IF($A111="","",IF(MOD(COUNT($A$55:$A111),$E$5)=0,$E$21,""))</f>
        <v/>
      </c>
      <c r="W111" s="52">
        <f t="shared" si="37"/>
        <v>10196666.666666666</v>
      </c>
      <c r="X111" s="52">
        <f t="shared" si="29"/>
        <v>2770301.3990378249</v>
      </c>
      <c r="Y111" s="52">
        <f>IF($A111="","",X111/((1+$E$32)^COUNT($A$55:$A111)))</f>
        <v>874043.76943142561</v>
      </c>
      <c r="Z111" s="45"/>
      <c r="AA111" s="52"/>
      <c r="AB111" s="52">
        <f t="shared" si="38"/>
        <v>-63590625</v>
      </c>
      <c r="AC111" s="52">
        <f t="shared" si="39"/>
        <v>55395364.612866603</v>
      </c>
      <c r="AD111" s="52" t="str">
        <f>IF($A111="","",IF(MOD(COUNT($A$55:$A111),$F$5)=0,$F$21,""))</f>
        <v/>
      </c>
      <c r="AE111" s="52">
        <f t="shared" si="40"/>
        <v>11276737.500000002</v>
      </c>
      <c r="AF111" s="52">
        <f t="shared" si="30"/>
        <v>3081477.1128666047</v>
      </c>
      <c r="AG111" s="52">
        <f>IF($A111="","",AF111/((1+$F$32)^COUNT($A$55:$A111)))</f>
        <v>972221.24353763124</v>
      </c>
    </row>
    <row r="112" spans="1:33" x14ac:dyDescent="0.2">
      <c r="A112" s="34">
        <f t="shared" si="45"/>
        <v>2092</v>
      </c>
      <c r="B112" s="50" t="str">
        <f>IF(A112="","",IF(MOD(COUNT($A$55:A112),$C$11)=0,"PPA " &amp; RIGHT(B111,1)+1,B111))</f>
        <v>PPA 4</v>
      </c>
      <c r="C112" s="52"/>
      <c r="D112" s="52">
        <f t="shared" si="41"/>
        <v>-37500000</v>
      </c>
      <c r="E112" s="52">
        <f t="shared" si="42"/>
        <v>32670875.780482844</v>
      </c>
      <c r="F112" s="52" t="str">
        <f>IF(A112="","",IF(MOD(COUNT($A$55:A112),$C$5)=0,$C$21,""))</f>
        <v/>
      </c>
      <c r="G112" s="52">
        <f t="shared" si="43"/>
        <v>6650000.0000000009</v>
      </c>
      <c r="H112" s="52">
        <f t="shared" si="44"/>
        <v>1820875.7804828444</v>
      </c>
      <c r="I112" s="52">
        <f>IF($A112="","",H112/((1+$C$32)^COUNT($A$55:A112)))</f>
        <v>562985.37586098071</v>
      </c>
      <c r="J112" s="45"/>
      <c r="K112" s="52"/>
      <c r="L112" s="52">
        <f t="shared" si="32"/>
        <v>-45000000</v>
      </c>
      <c r="M112" s="52">
        <f t="shared" si="33"/>
        <v>39196500.426818006</v>
      </c>
      <c r="N112" s="52" t="str">
        <f>IF($A112="","",IF(MOD(COUNT($A$55:$A112),$D$5)=0,$D$21,""))</f>
        <v/>
      </c>
      <c r="O112" s="52">
        <f t="shared" si="34"/>
        <v>7980000.0000000009</v>
      </c>
      <c r="P112" s="52">
        <f t="shared" si="28"/>
        <v>2176500.4268180067</v>
      </c>
      <c r="Q112" s="52">
        <f>IF($A112="","",P112/((1+$D$32)^COUNT($A$55:$A112)))</f>
        <v>672938.77154475404</v>
      </c>
      <c r="R112" s="45"/>
      <c r="S112" s="52"/>
      <c r="T112" s="52">
        <f t="shared" si="35"/>
        <v>-57500000</v>
      </c>
      <c r="U112" s="52">
        <f t="shared" si="36"/>
        <v>50073634.732371159</v>
      </c>
      <c r="V112" s="52" t="str">
        <f>IF($A112="","",IF(MOD(COUNT($A$55:$A112),$E$5)=0,$E$21,""))</f>
        <v/>
      </c>
      <c r="W112" s="52">
        <f t="shared" si="37"/>
        <v>10196666.666666666</v>
      </c>
      <c r="X112" s="52">
        <f t="shared" si="29"/>
        <v>2770301.3990378249</v>
      </c>
      <c r="Y112" s="52">
        <f>IF($A112="","",X112/((1+$E$32)^COUNT($A$55:$A112)))</f>
        <v>856532.43955605733</v>
      </c>
      <c r="Z112" s="45"/>
      <c r="AA112" s="52"/>
      <c r="AB112" s="52">
        <f t="shared" si="38"/>
        <v>-63590625</v>
      </c>
      <c r="AC112" s="52">
        <f t="shared" si="39"/>
        <v>55395364.612866603</v>
      </c>
      <c r="AD112" s="52" t="str">
        <f>IF($A112="","",IF(MOD(COUNT($A$55:$A112),$F$5)=0,$F$21,""))</f>
        <v/>
      </c>
      <c r="AE112" s="52">
        <f t="shared" si="40"/>
        <v>11276737.500000002</v>
      </c>
      <c r="AF112" s="52">
        <f t="shared" si="30"/>
        <v>3081477.1128666047</v>
      </c>
      <c r="AG112" s="52">
        <f>IF($A112="","",AF112/((1+$F$32)^COUNT($A$55:$A112)))</f>
        <v>952742.94336222578</v>
      </c>
    </row>
    <row r="113" spans="1:33" x14ac:dyDescent="0.2">
      <c r="A113" s="34">
        <f t="shared" si="45"/>
        <v>2093</v>
      </c>
      <c r="B113" s="50" t="str">
        <f>IF(A113="","",IF(MOD(COUNT($A$55:A113),$C$11)=0,"PPA " &amp; RIGHT(B112,1)+1,B112))</f>
        <v>PPA 4</v>
      </c>
      <c r="C113" s="52"/>
      <c r="D113" s="52">
        <f t="shared" si="41"/>
        <v>-37500000</v>
      </c>
      <c r="E113" s="52">
        <f t="shared" si="42"/>
        <v>32670875.780482844</v>
      </c>
      <c r="F113" s="52" t="str">
        <f>IF(A113="","",IF(MOD(COUNT($A$55:A113),$C$5)=0,$C$21,""))</f>
        <v/>
      </c>
      <c r="G113" s="52">
        <f t="shared" si="43"/>
        <v>6650000.0000000009</v>
      </c>
      <c r="H113" s="52">
        <f t="shared" si="44"/>
        <v>1820875.7804828444</v>
      </c>
      <c r="I113" s="52">
        <f>IF($A113="","",H113/((1+$C$32)^COUNT($A$55:A113)))</f>
        <v>551706.05212857423</v>
      </c>
      <c r="J113" s="45"/>
      <c r="K113" s="52"/>
      <c r="L113" s="52">
        <f t="shared" si="32"/>
        <v>-45000000</v>
      </c>
      <c r="M113" s="52">
        <f t="shared" si="33"/>
        <v>39196500.426818006</v>
      </c>
      <c r="N113" s="52" t="str">
        <f>IF($A113="","",IF(MOD(COUNT($A$55:$A113),$D$5)=0,$D$21,""))</f>
        <v/>
      </c>
      <c r="O113" s="52">
        <f t="shared" si="34"/>
        <v>7980000.0000000009</v>
      </c>
      <c r="P113" s="52">
        <f t="shared" si="28"/>
        <v>2176500.4268180067</v>
      </c>
      <c r="Q113" s="52">
        <f>IF($A113="","",P113/((1+$D$32)^COUNT($A$55:$A113)))</f>
        <v>659456.54876990255</v>
      </c>
      <c r="R113" s="45"/>
      <c r="S113" s="52"/>
      <c r="T113" s="52">
        <f t="shared" si="35"/>
        <v>-57500000</v>
      </c>
      <c r="U113" s="52">
        <f t="shared" si="36"/>
        <v>50073634.732371159</v>
      </c>
      <c r="V113" s="52" t="str">
        <f>IF($A113="","",IF(MOD(COUNT($A$55:$A113),$E$5)=0,$E$21,""))</f>
        <v/>
      </c>
      <c r="W113" s="52">
        <f t="shared" si="37"/>
        <v>10196666.666666666</v>
      </c>
      <c r="X113" s="52">
        <f t="shared" si="29"/>
        <v>2770301.3990378249</v>
      </c>
      <c r="Y113" s="52">
        <f>IF($A113="","",X113/((1+$E$32)^COUNT($A$55:$A113)))</f>
        <v>839371.94642906298</v>
      </c>
      <c r="Z113" s="45"/>
      <c r="AA113" s="52"/>
      <c r="AB113" s="52">
        <f t="shared" si="38"/>
        <v>-63590625</v>
      </c>
      <c r="AC113" s="52">
        <f t="shared" si="39"/>
        <v>55395364.612866603</v>
      </c>
      <c r="AD113" s="52" t="str">
        <f>IF($A113="","",IF(MOD(COUNT($A$55:$A113),$F$5)=0,$F$21,""))</f>
        <v/>
      </c>
      <c r="AE113" s="52">
        <f t="shared" si="40"/>
        <v>11276737.500000002</v>
      </c>
      <c r="AF113" s="52">
        <f t="shared" si="30"/>
        <v>3081477.1128666047</v>
      </c>
      <c r="AG113" s="52">
        <f>IF($A113="","",AF113/((1+$F$32)^COUNT($A$55:$A113)))</f>
        <v>933654.88787674543</v>
      </c>
    </row>
    <row r="114" spans="1:33" x14ac:dyDescent="0.2">
      <c r="A114" s="34">
        <f t="shared" si="45"/>
        <v>2094</v>
      </c>
      <c r="B114" s="50" t="str">
        <f>IF(A114="","",IF(MOD(COUNT($A$55:A114),$C$11)=0,"PPA " &amp; RIGHT(B113,1)+1,B113))</f>
        <v>PPA 5</v>
      </c>
      <c r="C114" s="52"/>
      <c r="D114" s="52">
        <f t="shared" si="41"/>
        <v>-37500000</v>
      </c>
      <c r="E114" s="52">
        <f t="shared" si="42"/>
        <v>32670875.780482844</v>
      </c>
      <c r="F114" s="52">
        <f>IF(A114="","",IF(MOD(COUNT($A$55:A114),$C$5)=0,$C$21,""))</f>
        <v>75000000</v>
      </c>
      <c r="G114" s="52">
        <f t="shared" si="43"/>
        <v>6650000.0000000009</v>
      </c>
      <c r="H114" s="52">
        <f t="shared" si="44"/>
        <v>76820875.780482844</v>
      </c>
      <c r="I114" s="52">
        <f>IF($A114="","",H114/((1+$C$32)^COUNT($A$55:A114)))</f>
        <v>22809581.497816954</v>
      </c>
      <c r="J114" s="45"/>
      <c r="K114" s="52"/>
      <c r="L114" s="52">
        <f t="shared" si="32"/>
        <v>-45000000</v>
      </c>
      <c r="M114" s="52">
        <f t="shared" si="33"/>
        <v>39196500.426818006</v>
      </c>
      <c r="N114" s="52">
        <f>IF($A114="","",IF(MOD(COUNT($A$55:$A114),$D$5)=0,$D$21,""))</f>
        <v>90000000</v>
      </c>
      <c r="O114" s="52">
        <f t="shared" si="34"/>
        <v>7980000.0000000009</v>
      </c>
      <c r="P114" s="52">
        <f t="shared" si="28"/>
        <v>92176500.426818013</v>
      </c>
      <c r="Q114" s="52">
        <f>IF($A114="","",P114/((1+$D$32)^COUNT($A$55:$A114)))</f>
        <v>27368958.988140419</v>
      </c>
      <c r="R114" s="45"/>
      <c r="S114" s="52"/>
      <c r="T114" s="52">
        <f t="shared" si="35"/>
        <v>-57500000</v>
      </c>
      <c r="U114" s="52">
        <f t="shared" si="36"/>
        <v>50073634.732371159</v>
      </c>
      <c r="V114" s="52">
        <f>IF($A114="","",IF(MOD(COUNT($A$55:$A114),$E$5)=0,$E$21,""))</f>
        <v>115000000</v>
      </c>
      <c r="W114" s="52">
        <f t="shared" si="37"/>
        <v>10196666.666666666</v>
      </c>
      <c r="X114" s="52">
        <f t="shared" si="29"/>
        <v>117770301.39903782</v>
      </c>
      <c r="Y114" s="52">
        <f>IF($A114="","",X114/((1+$E$32)^COUNT($A$55:$A114)))</f>
        <v>34968246.072329991</v>
      </c>
      <c r="Z114" s="45"/>
      <c r="AA114" s="52"/>
      <c r="AB114" s="52">
        <f t="shared" si="38"/>
        <v>-63590625</v>
      </c>
      <c r="AC114" s="52">
        <f t="shared" si="39"/>
        <v>55395364.612866603</v>
      </c>
      <c r="AD114" s="52">
        <f>IF($A114="","",IF(MOD(COUNT($A$55:$A114),$F$5)=0,$F$21,""))</f>
        <v>127181250</v>
      </c>
      <c r="AE114" s="52">
        <f t="shared" si="40"/>
        <v>11276737.500000002</v>
      </c>
      <c r="AF114" s="52">
        <f t="shared" si="30"/>
        <v>130262727.11286661</v>
      </c>
      <c r="AG114" s="52">
        <f>IF($A114="","",AF114/((1+$F$32)^COUNT($A$55:$A114)))</f>
        <v>38677485.254127964</v>
      </c>
    </row>
    <row r="115" spans="1:33" x14ac:dyDescent="0.2">
      <c r="A115" s="34" t="str">
        <f t="shared" si="45"/>
        <v/>
      </c>
      <c r="B115" s="50" t="str">
        <f>IF(A115="","",IF(MOD(COUNT($A$55:A115),$C$11)=0,"PPA " &amp; RIGHT(B114,1)+1,B114))</f>
        <v/>
      </c>
      <c r="C115" s="52"/>
      <c r="D115" s="52" t="str">
        <f t="shared" si="41"/>
        <v/>
      </c>
      <c r="E115" s="52" t="str">
        <f t="shared" si="42"/>
        <v/>
      </c>
      <c r="F115" s="52" t="str">
        <f>IF(A115="","",IF(MOD(COUNT($A$55:A115),$C$5)=0,$C$21,""))</f>
        <v/>
      </c>
      <c r="G115" s="52" t="str">
        <f t="shared" si="43"/>
        <v/>
      </c>
      <c r="H115" s="52" t="str">
        <f t="shared" si="44"/>
        <v/>
      </c>
      <c r="I115" s="52" t="str">
        <f>IF($A115="","",H115/((1+$C$32)^COUNT($A$55:A115)))</f>
        <v/>
      </c>
      <c r="J115" s="45"/>
      <c r="K115" s="52"/>
      <c r="L115" s="52" t="str">
        <f t="shared" si="32"/>
        <v/>
      </c>
      <c r="M115" s="52" t="str">
        <f t="shared" si="33"/>
        <v/>
      </c>
      <c r="N115" s="52" t="str">
        <f>IF($A115="","",IF(MOD(COUNT($A$55:$A115),$D$5)=0,$D$21,""))</f>
        <v/>
      </c>
      <c r="O115" s="52" t="str">
        <f t="shared" si="34"/>
        <v/>
      </c>
      <c r="P115" s="52" t="str">
        <f t="shared" si="28"/>
        <v/>
      </c>
      <c r="Q115" s="52" t="str">
        <f>IF($A115="","",P115/((1+$D$32)^COUNT($A$55:$A115)))</f>
        <v/>
      </c>
      <c r="R115" s="45"/>
      <c r="S115" s="52"/>
      <c r="T115" s="52" t="str">
        <f t="shared" si="35"/>
        <v/>
      </c>
      <c r="U115" s="52" t="str">
        <f t="shared" si="36"/>
        <v/>
      </c>
      <c r="V115" s="52" t="str">
        <f>IF($A115="","",IF(MOD(COUNT($A$55:$A115),$E$5)=0,$E$21,""))</f>
        <v/>
      </c>
      <c r="W115" s="52" t="str">
        <f t="shared" si="37"/>
        <v/>
      </c>
      <c r="X115" s="52" t="str">
        <f t="shared" si="29"/>
        <v/>
      </c>
      <c r="Y115" s="52" t="str">
        <f>IF($A115="","",X115/((1+$E$32)^COUNT($A$55:$A115)))</f>
        <v/>
      </c>
      <c r="Z115" s="45"/>
      <c r="AA115" s="52"/>
      <c r="AB115" s="52" t="str">
        <f t="shared" si="38"/>
        <v/>
      </c>
      <c r="AC115" s="52" t="str">
        <f t="shared" si="39"/>
        <v/>
      </c>
      <c r="AD115" s="52" t="str">
        <f>IF($A115="","",IF(MOD(COUNT($A$55:$A115),$F$5)=0,$F$21,""))</f>
        <v/>
      </c>
      <c r="AE115" s="52" t="str">
        <f t="shared" si="40"/>
        <v/>
      </c>
      <c r="AF115" s="52" t="str">
        <f t="shared" si="30"/>
        <v/>
      </c>
      <c r="AG115" s="52" t="str">
        <f>IF($A115="","",AF115/((1+$F$32)^COUNT($A$55:$A115)))</f>
        <v/>
      </c>
    </row>
    <row r="116" spans="1:33" x14ac:dyDescent="0.2">
      <c r="A116" s="34" t="str">
        <f t="shared" si="45"/>
        <v/>
      </c>
      <c r="B116" s="50" t="str">
        <f>IF(A116="","",IF(MOD(COUNT($A$55:A116),$C$11)=0,"PPA " &amp; RIGHT(B115,1)+1,B115))</f>
        <v/>
      </c>
      <c r="C116" s="52"/>
      <c r="D116" s="52" t="str">
        <f t="shared" si="41"/>
        <v/>
      </c>
      <c r="E116" s="52" t="str">
        <f t="shared" si="42"/>
        <v/>
      </c>
      <c r="F116" s="52" t="str">
        <f>IF(A116="","",IF(MOD(COUNT($A$55:A116),$C$5)=0,$C$21,""))</f>
        <v/>
      </c>
      <c r="G116" s="52" t="str">
        <f t="shared" si="43"/>
        <v/>
      </c>
      <c r="H116" s="52" t="str">
        <f t="shared" si="44"/>
        <v/>
      </c>
      <c r="I116" s="52" t="str">
        <f>IF($A116="","",H116/((1+$C$32)^COUNT($A$55:A116)))</f>
        <v/>
      </c>
      <c r="J116" s="45"/>
      <c r="K116" s="52"/>
      <c r="L116" s="52" t="str">
        <f t="shared" si="32"/>
        <v/>
      </c>
      <c r="M116" s="52" t="str">
        <f t="shared" si="33"/>
        <v/>
      </c>
      <c r="N116" s="52" t="str">
        <f>IF($A116="","",IF(MOD(COUNT($A$55:$A116),$D$5)=0,$D$21,""))</f>
        <v/>
      </c>
      <c r="O116" s="52" t="str">
        <f t="shared" si="34"/>
        <v/>
      </c>
      <c r="P116" s="52" t="str">
        <f t="shared" si="28"/>
        <v/>
      </c>
      <c r="Q116" s="52" t="str">
        <f>IF($A116="","",P116/((1+$D$32)^COUNT($A$55:$A116)))</f>
        <v/>
      </c>
      <c r="R116" s="45"/>
      <c r="S116" s="52"/>
      <c r="T116" s="52" t="str">
        <f t="shared" si="35"/>
        <v/>
      </c>
      <c r="U116" s="52" t="str">
        <f t="shared" si="36"/>
        <v/>
      </c>
      <c r="V116" s="52" t="str">
        <f>IF($A116="","",IF(MOD(COUNT($A$55:$A116),$E$5)=0,$E$21,""))</f>
        <v/>
      </c>
      <c r="W116" s="52" t="str">
        <f t="shared" si="37"/>
        <v/>
      </c>
      <c r="X116" s="52" t="str">
        <f t="shared" si="29"/>
        <v/>
      </c>
      <c r="Y116" s="52" t="str">
        <f>IF($A116="","",X116/((1+$E$32)^COUNT($A$55:$A116)))</f>
        <v/>
      </c>
      <c r="Z116" s="45"/>
      <c r="AA116" s="52"/>
      <c r="AB116" s="52" t="str">
        <f t="shared" si="38"/>
        <v/>
      </c>
      <c r="AC116" s="52" t="str">
        <f t="shared" si="39"/>
        <v/>
      </c>
      <c r="AD116" s="52" t="str">
        <f>IF($A116="","",IF(MOD(COUNT($A$55:$A116),$F$5)=0,$F$21,""))</f>
        <v/>
      </c>
      <c r="AE116" s="52" t="str">
        <f t="shared" si="40"/>
        <v/>
      </c>
      <c r="AF116" s="52" t="str">
        <f t="shared" si="30"/>
        <v/>
      </c>
      <c r="AG116" s="52" t="str">
        <f>IF($A116="","",AF116/((1+$F$32)^COUNT($A$55:$A116)))</f>
        <v/>
      </c>
    </row>
    <row r="117" spans="1:33" x14ac:dyDescent="0.2">
      <c r="A117" s="34" t="str">
        <f t="shared" si="45"/>
        <v/>
      </c>
      <c r="B117" s="50" t="str">
        <f>IF(A117="","",IF(MOD(COUNT($A$55:A117),$C$11)=0,"PPA " &amp; RIGHT(B116,1)+1,B116))</f>
        <v/>
      </c>
      <c r="C117" s="52"/>
      <c r="D117" s="52" t="str">
        <f t="shared" si="41"/>
        <v/>
      </c>
      <c r="E117" s="52" t="str">
        <f t="shared" si="42"/>
        <v/>
      </c>
      <c r="F117" s="52" t="str">
        <f>IF(A117="","",IF(MOD(COUNT($A$55:A117),$C$5)=0,$C$21,""))</f>
        <v/>
      </c>
      <c r="G117" s="52" t="str">
        <f t="shared" si="43"/>
        <v/>
      </c>
      <c r="H117" s="52" t="str">
        <f t="shared" si="44"/>
        <v/>
      </c>
      <c r="I117" s="52" t="str">
        <f>IF($A117="","",H117/((1+$C$32)^COUNT($A$55:A117)))</f>
        <v/>
      </c>
      <c r="J117" s="45"/>
      <c r="K117" s="52"/>
      <c r="L117" s="52" t="str">
        <f t="shared" si="32"/>
        <v/>
      </c>
      <c r="M117" s="52" t="str">
        <f t="shared" si="33"/>
        <v/>
      </c>
      <c r="N117" s="52" t="str">
        <f>IF($A117="","",IF(MOD(COUNT($A$55:$A117),$D$5)=0,$D$21,""))</f>
        <v/>
      </c>
      <c r="O117" s="52" t="str">
        <f t="shared" si="34"/>
        <v/>
      </c>
      <c r="P117" s="52" t="str">
        <f t="shared" si="28"/>
        <v/>
      </c>
      <c r="Q117" s="52" t="str">
        <f>IF($A117="","",P117/((1+$D$32)^COUNT($A$55:$A117)))</f>
        <v/>
      </c>
      <c r="R117" s="45"/>
      <c r="S117" s="52"/>
      <c r="T117" s="52" t="str">
        <f t="shared" si="35"/>
        <v/>
      </c>
      <c r="U117" s="52" t="str">
        <f t="shared" si="36"/>
        <v/>
      </c>
      <c r="V117" s="52" t="str">
        <f>IF($A117="","",IF(MOD(COUNT($A$55:$A117),$E$5)=0,$E$21,""))</f>
        <v/>
      </c>
      <c r="W117" s="52" t="str">
        <f t="shared" si="37"/>
        <v/>
      </c>
      <c r="X117" s="52" t="str">
        <f t="shared" si="29"/>
        <v/>
      </c>
      <c r="Y117" s="52" t="str">
        <f>IF($A117="","",X117/((1+$E$32)^COUNT($A$55:$A117)))</f>
        <v/>
      </c>
      <c r="Z117" s="45"/>
      <c r="AA117" s="52"/>
      <c r="AB117" s="52" t="str">
        <f t="shared" si="38"/>
        <v/>
      </c>
      <c r="AC117" s="52" t="str">
        <f t="shared" si="39"/>
        <v/>
      </c>
      <c r="AD117" s="52" t="str">
        <f>IF($A117="","",IF(MOD(COUNT($A$55:$A117),$F$5)=0,$F$21,""))</f>
        <v/>
      </c>
      <c r="AE117" s="52" t="str">
        <f t="shared" si="40"/>
        <v/>
      </c>
      <c r="AF117" s="52" t="str">
        <f t="shared" si="30"/>
        <v/>
      </c>
      <c r="AG117" s="52" t="str">
        <f>IF($A117="","",AF117/((1+$F$32)^COUNT($A$55:$A117)))</f>
        <v/>
      </c>
    </row>
    <row r="118" spans="1:33" x14ac:dyDescent="0.2">
      <c r="A118" s="34" t="str">
        <f t="shared" si="45"/>
        <v/>
      </c>
      <c r="B118" s="50" t="str">
        <f>IF(A118="","",IF(MOD(COUNT($A$55:A118),$C$11)=0,"PPA " &amp; RIGHT(B117,1)+1,B117))</f>
        <v/>
      </c>
      <c r="C118" s="52"/>
      <c r="D118" s="52" t="str">
        <f t="shared" si="41"/>
        <v/>
      </c>
      <c r="E118" s="52" t="str">
        <f t="shared" si="42"/>
        <v/>
      </c>
      <c r="F118" s="52" t="str">
        <f>IF(A118="","",IF(MOD(COUNT($A$55:A118),$C$5)=0,$C$21,""))</f>
        <v/>
      </c>
      <c r="G118" s="52" t="str">
        <f t="shared" si="43"/>
        <v/>
      </c>
      <c r="H118" s="52" t="str">
        <f t="shared" si="44"/>
        <v/>
      </c>
      <c r="I118" s="52" t="str">
        <f>IF($A118="","",H118/((1+$C$32)^COUNT($A$55:A118)))</f>
        <v/>
      </c>
      <c r="J118" s="45"/>
      <c r="K118" s="52"/>
      <c r="L118" s="52" t="str">
        <f t="shared" si="32"/>
        <v/>
      </c>
      <c r="M118" s="52" t="str">
        <f t="shared" si="33"/>
        <v/>
      </c>
      <c r="N118" s="52" t="str">
        <f>IF($A118="","",IF(MOD(COUNT($A$55:$A118),$D$5)=0,$D$21,""))</f>
        <v/>
      </c>
      <c r="O118" s="52" t="str">
        <f t="shared" si="34"/>
        <v/>
      </c>
      <c r="P118" s="52" t="str">
        <f t="shared" si="28"/>
        <v/>
      </c>
      <c r="Q118" s="52" t="str">
        <f>IF($A118="","",P118/((1+$D$32)^COUNT($A$55:$A118)))</f>
        <v/>
      </c>
      <c r="R118" s="45"/>
      <c r="S118" s="52"/>
      <c r="T118" s="52" t="str">
        <f t="shared" si="35"/>
        <v/>
      </c>
      <c r="U118" s="52" t="str">
        <f t="shared" si="36"/>
        <v/>
      </c>
      <c r="V118" s="52" t="str">
        <f>IF($A118="","",IF(MOD(COUNT($A$55:$A118),$E$5)=0,$E$21,""))</f>
        <v/>
      </c>
      <c r="W118" s="52" t="str">
        <f t="shared" si="37"/>
        <v/>
      </c>
      <c r="X118" s="52" t="str">
        <f t="shared" si="29"/>
        <v/>
      </c>
      <c r="Y118" s="52" t="str">
        <f>IF($A118="","",X118/((1+$E$32)^COUNT($A$55:$A118)))</f>
        <v/>
      </c>
      <c r="Z118" s="45"/>
      <c r="AA118" s="52"/>
      <c r="AB118" s="52" t="str">
        <f t="shared" si="38"/>
        <v/>
      </c>
      <c r="AC118" s="52" t="str">
        <f t="shared" si="39"/>
        <v/>
      </c>
      <c r="AD118" s="52" t="str">
        <f>IF($A118="","",IF(MOD(COUNT($A$55:$A118),$F$5)=0,$F$21,""))</f>
        <v/>
      </c>
      <c r="AE118" s="52" t="str">
        <f t="shared" si="40"/>
        <v/>
      </c>
      <c r="AF118" s="52" t="str">
        <f t="shared" si="30"/>
        <v/>
      </c>
      <c r="AG118" s="52" t="str">
        <f>IF($A118="","",AF118/((1+$F$32)^COUNT($A$55:$A118)))</f>
        <v/>
      </c>
    </row>
    <row r="119" spans="1:33" x14ac:dyDescent="0.2">
      <c r="A119" s="34" t="str">
        <f t="shared" si="45"/>
        <v/>
      </c>
      <c r="B119" s="50" t="str">
        <f>IF(A119="","",IF(MOD(COUNT($A$55:A119),$C$11)=0,"PPA " &amp; RIGHT(B118,1)+1,B118))</f>
        <v/>
      </c>
      <c r="C119" s="52"/>
      <c r="D119" s="52" t="str">
        <f t="shared" ref="D119:D155" si="46">IF($A119="","",-$C$19)</f>
        <v/>
      </c>
      <c r="E119" s="52" t="str">
        <f t="shared" ref="E119:E155" si="47">IF($A119="","",IF(ISERROR(INDEX($C$12:$C$15,MATCH(B119,$A$12:$A$15,0))*$C$8*365)=FALSE,INDEX($C$12:$C$15,MATCH(B119,$A$12:$A$15,0))*$C$8*365,$C$15*$C$8*365))</f>
        <v/>
      </c>
      <c r="F119" s="52" t="str">
        <f>IF(A119="","",IF(MOD(COUNT($A$55:A119),$C$5)=0,$C$21,""))</f>
        <v/>
      </c>
      <c r="G119" s="52" t="str">
        <f t="shared" ref="G119:G155" si="48">IF(A119="","",$C$29*($C$17-$C$21)/$C$5)</f>
        <v/>
      </c>
      <c r="H119" s="52" t="str">
        <f t="shared" ref="H119:H150" si="49">IF($A119="","",SUM(C119:G119))</f>
        <v/>
      </c>
      <c r="I119" s="52" t="str">
        <f>IF($A119="","",H119/((1+$C$32)^COUNT($A$55:A119)))</f>
        <v/>
      </c>
      <c r="J119" s="45"/>
      <c r="K119" s="52"/>
      <c r="L119" s="52" t="str">
        <f t="shared" si="32"/>
        <v/>
      </c>
      <c r="M119" s="52" t="str">
        <f t="shared" si="33"/>
        <v/>
      </c>
      <c r="N119" s="52" t="str">
        <f>IF($A119="","",IF(MOD(COUNT($A$55:$A119),$D$5)=0,$D$21,""))</f>
        <v/>
      </c>
      <c r="O119" s="52" t="str">
        <f t="shared" si="34"/>
        <v/>
      </c>
      <c r="P119" s="52" t="str">
        <f t="shared" ref="P119:P155" si="50">IF($A119="","",SUM(K119:O119))</f>
        <v/>
      </c>
      <c r="Q119" s="52" t="str">
        <f>IF($A119="","",P119/((1+$D$32)^COUNT($A$55:$A119)))</f>
        <v/>
      </c>
      <c r="R119" s="45"/>
      <c r="S119" s="52"/>
      <c r="T119" s="52" t="str">
        <f t="shared" si="35"/>
        <v/>
      </c>
      <c r="U119" s="52" t="str">
        <f t="shared" si="36"/>
        <v/>
      </c>
      <c r="V119" s="52" t="str">
        <f>IF($A119="","",IF(MOD(COUNT($A$55:$A119),$E$5)=0,$E$21,""))</f>
        <v/>
      </c>
      <c r="W119" s="52" t="str">
        <f t="shared" si="37"/>
        <v/>
      </c>
      <c r="X119" s="52" t="str">
        <f t="shared" ref="X119:X155" si="51">IF($A119="","",SUM(S119:W119))</f>
        <v/>
      </c>
      <c r="Y119" s="52" t="str">
        <f>IF($A119="","",X119/((1+$E$32)^COUNT($A$55:$A119)))</f>
        <v/>
      </c>
      <c r="Z119" s="45"/>
      <c r="AA119" s="52"/>
      <c r="AB119" s="52" t="str">
        <f t="shared" si="38"/>
        <v/>
      </c>
      <c r="AC119" s="52" t="str">
        <f t="shared" si="39"/>
        <v/>
      </c>
      <c r="AD119" s="52" t="str">
        <f>IF($A119="","",IF(MOD(COUNT($A$55:$A119),$F$5)=0,$F$21,""))</f>
        <v/>
      </c>
      <c r="AE119" s="52" t="str">
        <f t="shared" si="40"/>
        <v/>
      </c>
      <c r="AF119" s="52" t="str">
        <f t="shared" ref="AF119:AF155" si="52">IF($A119="","",SUM(AA119:AE119))</f>
        <v/>
      </c>
      <c r="AG119" s="52" t="str">
        <f>IF($A119="","",AF119/((1+$F$32)^COUNT($A$55:$A119)))</f>
        <v/>
      </c>
    </row>
    <row r="120" spans="1:33" x14ac:dyDescent="0.2">
      <c r="A120" s="34" t="str">
        <f t="shared" ref="A120:A155" si="53">IF(A119="","",IF(A119&lt;$C$49,A119+1,""))</f>
        <v/>
      </c>
      <c r="B120" s="50" t="str">
        <f>IF(A120="","",IF(MOD(COUNT($A$55:A120),$C$11)=0,"PPA " &amp; RIGHT(B119,1)+1,B119))</f>
        <v/>
      </c>
      <c r="C120" s="52"/>
      <c r="D120" s="52" t="str">
        <f t="shared" si="46"/>
        <v/>
      </c>
      <c r="E120" s="52" t="str">
        <f t="shared" si="47"/>
        <v/>
      </c>
      <c r="F120" s="52" t="str">
        <f>IF(A120="","",IF(MOD(COUNT($A$55:A120),$C$5)=0,$C$21,""))</f>
        <v/>
      </c>
      <c r="G120" s="52" t="str">
        <f t="shared" si="48"/>
        <v/>
      </c>
      <c r="H120" s="52" t="str">
        <f t="shared" si="49"/>
        <v/>
      </c>
      <c r="I120" s="52" t="str">
        <f>IF($A120="","",H120/((1+$C$32)^COUNT($A$55:A120)))</f>
        <v/>
      </c>
      <c r="J120" s="45"/>
      <c r="K120" s="52"/>
      <c r="L120" s="52" t="str">
        <f t="shared" ref="L120:L155" si="54">IF($A120="","",-$D$19)</f>
        <v/>
      </c>
      <c r="M120" s="52" t="str">
        <f t="shared" ref="M120:M155" si="55">IF($A120="","",IF(ISERROR(INDEX($D$12:$D$15,MATCH($B120,$A$12:$A$15,0))*$D$8*365)=FALSE,INDEX($D$12:$D$15,MATCH($B120,$A$12:$A$15,0))*$D$8*365,$D$15*$D$8*365))</f>
        <v/>
      </c>
      <c r="N120" s="52" t="str">
        <f>IF($A120="","",IF(MOD(COUNT($A$55:$A120),$D$5)=0,$D$21,""))</f>
        <v/>
      </c>
      <c r="O120" s="52" t="str">
        <f t="shared" ref="O120:O155" si="56">IF($A120="","",$D$29*($D$17-$D$21)/$D$5)</f>
        <v/>
      </c>
      <c r="P120" s="52" t="str">
        <f t="shared" si="50"/>
        <v/>
      </c>
      <c r="Q120" s="52" t="str">
        <f>IF($A120="","",P120/((1+$D$32)^COUNT($A$55:$A120)))</f>
        <v/>
      </c>
      <c r="R120" s="45"/>
      <c r="S120" s="52"/>
      <c r="T120" s="52" t="str">
        <f t="shared" ref="T120:T155" si="57">IF($A120="","",-$E$19)</f>
        <v/>
      </c>
      <c r="U120" s="52" t="str">
        <f t="shared" ref="U120:U155" si="58">IF($A120="","",IF(ISERROR(INDEX($E$12:$E$15,MATCH($B120,$A$12:$A$15,0))*$E$8*365)=FALSE,INDEX($E$12:$E$15,MATCH($B120,$A$12:$A$15,0))*$E$8*365,$E$15*$E$8*365))</f>
        <v/>
      </c>
      <c r="V120" s="52" t="str">
        <f>IF($A120="","",IF(MOD(COUNT($A$55:$A120),$E$5)=0,$E$21,""))</f>
        <v/>
      </c>
      <c r="W120" s="52" t="str">
        <f t="shared" ref="W120:W155" si="59">IF($A120="","",$E$29*($E$17-$E$21)/$E$5)</f>
        <v/>
      </c>
      <c r="X120" s="52" t="str">
        <f t="shared" si="51"/>
        <v/>
      </c>
      <c r="Y120" s="52" t="str">
        <f>IF($A120="","",X120/((1+$E$32)^COUNT($A$55:$A120)))</f>
        <v/>
      </c>
      <c r="Z120" s="45"/>
      <c r="AA120" s="52"/>
      <c r="AB120" s="52" t="str">
        <f t="shared" ref="AB120:AB155" si="60">IF($A120="","",-$F$19)</f>
        <v/>
      </c>
      <c r="AC120" s="52" t="str">
        <f t="shared" ref="AC120:AC155" si="61">IF($A120="","",IF(ISERROR(INDEX($F$12:$F$15,MATCH($B120,$A$12:$A$15,0))*$F$8*365)=FALSE,INDEX($F$12:$F$15,MATCH($B120,$A$12:$A$15,0))*$F$8*365,$F$15*$F$8*365))</f>
        <v/>
      </c>
      <c r="AD120" s="52" t="str">
        <f>IF($A120="","",IF(MOD(COUNT($A$55:$A120),$F$5)=0,$F$21,""))</f>
        <v/>
      </c>
      <c r="AE120" s="52" t="str">
        <f t="shared" ref="AE120:AE155" si="62">IF($A120="","",$F$29*($F$17-$F$21)/$F$5)</f>
        <v/>
      </c>
      <c r="AF120" s="52" t="str">
        <f t="shared" si="52"/>
        <v/>
      </c>
      <c r="AG120" s="52" t="str">
        <f>IF($A120="","",AF120/((1+$F$32)^COUNT($A$55:$A120)))</f>
        <v/>
      </c>
    </row>
    <row r="121" spans="1:33" x14ac:dyDescent="0.2">
      <c r="A121" s="34" t="str">
        <f t="shared" si="53"/>
        <v/>
      </c>
      <c r="B121" s="50" t="str">
        <f>IF(A121="","",IF(MOD(COUNT($A$55:A121),$C$11)=0,"PPA " &amp; RIGHT(B120,1)+1,B120))</f>
        <v/>
      </c>
      <c r="C121" s="52"/>
      <c r="D121" s="52" t="str">
        <f t="shared" si="46"/>
        <v/>
      </c>
      <c r="E121" s="52" t="str">
        <f t="shared" si="47"/>
        <v/>
      </c>
      <c r="F121" s="52" t="str">
        <f>IF(A121="","",IF(MOD(COUNT($A$55:A121),$C$5)=0,$C$21,""))</f>
        <v/>
      </c>
      <c r="G121" s="52" t="str">
        <f t="shared" si="48"/>
        <v/>
      </c>
      <c r="H121" s="52" t="str">
        <f t="shared" si="49"/>
        <v/>
      </c>
      <c r="I121" s="52" t="str">
        <f>IF($A121="","",H121/((1+$C$32)^COUNT($A$55:A121)))</f>
        <v/>
      </c>
      <c r="J121" s="45"/>
      <c r="K121" s="52"/>
      <c r="L121" s="52" t="str">
        <f t="shared" si="54"/>
        <v/>
      </c>
      <c r="M121" s="52" t="str">
        <f t="shared" si="55"/>
        <v/>
      </c>
      <c r="N121" s="52" t="str">
        <f>IF($A121="","",IF(MOD(COUNT($A$55:$A121),$D$5)=0,$D$21,""))</f>
        <v/>
      </c>
      <c r="O121" s="52" t="str">
        <f t="shared" si="56"/>
        <v/>
      </c>
      <c r="P121" s="52" t="str">
        <f t="shared" si="50"/>
        <v/>
      </c>
      <c r="Q121" s="52" t="str">
        <f>IF($A121="","",P121/((1+$D$32)^COUNT($A$55:$A121)))</f>
        <v/>
      </c>
      <c r="R121" s="45"/>
      <c r="S121" s="52"/>
      <c r="T121" s="52" t="str">
        <f t="shared" si="57"/>
        <v/>
      </c>
      <c r="U121" s="52" t="str">
        <f t="shared" si="58"/>
        <v/>
      </c>
      <c r="V121" s="52" t="str">
        <f>IF($A121="","",IF(MOD(COUNT($A$55:$A121),$E$5)=0,$E$21,""))</f>
        <v/>
      </c>
      <c r="W121" s="52" t="str">
        <f t="shared" si="59"/>
        <v/>
      </c>
      <c r="X121" s="52" t="str">
        <f t="shared" si="51"/>
        <v/>
      </c>
      <c r="Y121" s="52" t="str">
        <f>IF($A121="","",X121/((1+$E$32)^COUNT($A$55:$A121)))</f>
        <v/>
      </c>
      <c r="Z121" s="45"/>
      <c r="AA121" s="52"/>
      <c r="AB121" s="52" t="str">
        <f t="shared" si="60"/>
        <v/>
      </c>
      <c r="AC121" s="52" t="str">
        <f t="shared" si="61"/>
        <v/>
      </c>
      <c r="AD121" s="52" t="str">
        <f>IF($A121="","",IF(MOD(COUNT($A$55:$A121),$F$5)=0,$F$21,""))</f>
        <v/>
      </c>
      <c r="AE121" s="52" t="str">
        <f t="shared" si="62"/>
        <v/>
      </c>
      <c r="AF121" s="52" t="str">
        <f t="shared" si="52"/>
        <v/>
      </c>
      <c r="AG121" s="52" t="str">
        <f>IF($A121="","",AF121/((1+$F$32)^COUNT($A$55:$A121)))</f>
        <v/>
      </c>
    </row>
    <row r="122" spans="1:33" x14ac:dyDescent="0.2">
      <c r="A122" s="34" t="str">
        <f t="shared" si="53"/>
        <v/>
      </c>
      <c r="B122" s="50" t="str">
        <f>IF(A122="","",IF(MOD(COUNT($A$55:A122),$C$11)=0,"PPA " &amp; RIGHT(B121,1)+1,B121))</f>
        <v/>
      </c>
      <c r="C122" s="52"/>
      <c r="D122" s="52" t="str">
        <f t="shared" si="46"/>
        <v/>
      </c>
      <c r="E122" s="52" t="str">
        <f t="shared" si="47"/>
        <v/>
      </c>
      <c r="F122" s="52" t="str">
        <f>IF(A122="","",IF(MOD(COUNT($A$55:A122),$C$5)=0,$C$21,""))</f>
        <v/>
      </c>
      <c r="G122" s="52" t="str">
        <f t="shared" si="48"/>
        <v/>
      </c>
      <c r="H122" s="52" t="str">
        <f t="shared" si="49"/>
        <v/>
      </c>
      <c r="I122" s="52" t="str">
        <f>IF($A122="","",H122/((1+$C$32)^COUNT($A$55:A122)))</f>
        <v/>
      </c>
      <c r="J122" s="45"/>
      <c r="K122" s="52"/>
      <c r="L122" s="52" t="str">
        <f t="shared" si="54"/>
        <v/>
      </c>
      <c r="M122" s="52" t="str">
        <f t="shared" si="55"/>
        <v/>
      </c>
      <c r="N122" s="52" t="str">
        <f>IF($A122="","",IF(MOD(COUNT($A$55:$A122),$D$5)=0,$D$21,""))</f>
        <v/>
      </c>
      <c r="O122" s="52" t="str">
        <f t="shared" si="56"/>
        <v/>
      </c>
      <c r="P122" s="52" t="str">
        <f t="shared" si="50"/>
        <v/>
      </c>
      <c r="Q122" s="52" t="str">
        <f>IF($A122="","",P122/((1+$D$32)^COUNT($A$55:$A122)))</f>
        <v/>
      </c>
      <c r="R122" s="45"/>
      <c r="S122" s="52"/>
      <c r="T122" s="52" t="str">
        <f t="shared" si="57"/>
        <v/>
      </c>
      <c r="U122" s="52" t="str">
        <f t="shared" si="58"/>
        <v/>
      </c>
      <c r="V122" s="52" t="str">
        <f>IF($A122="","",IF(MOD(COUNT($A$55:$A122),$E$5)=0,$E$21,""))</f>
        <v/>
      </c>
      <c r="W122" s="52" t="str">
        <f t="shared" si="59"/>
        <v/>
      </c>
      <c r="X122" s="52" t="str">
        <f t="shared" si="51"/>
        <v/>
      </c>
      <c r="Y122" s="52" t="str">
        <f>IF($A122="","",X122/((1+$E$32)^COUNT($A$55:$A122)))</f>
        <v/>
      </c>
      <c r="Z122" s="45"/>
      <c r="AA122" s="52"/>
      <c r="AB122" s="52" t="str">
        <f t="shared" si="60"/>
        <v/>
      </c>
      <c r="AC122" s="52" t="str">
        <f t="shared" si="61"/>
        <v/>
      </c>
      <c r="AD122" s="52" t="str">
        <f>IF($A122="","",IF(MOD(COUNT($A$55:$A122),$F$5)=0,$F$21,""))</f>
        <v/>
      </c>
      <c r="AE122" s="52" t="str">
        <f t="shared" si="62"/>
        <v/>
      </c>
      <c r="AF122" s="52" t="str">
        <f t="shared" si="52"/>
        <v/>
      </c>
      <c r="AG122" s="52" t="str">
        <f>IF($A122="","",AF122/((1+$F$32)^COUNT($A$55:$A122)))</f>
        <v/>
      </c>
    </row>
    <row r="123" spans="1:33" x14ac:dyDescent="0.2">
      <c r="A123" s="34" t="str">
        <f t="shared" si="53"/>
        <v/>
      </c>
      <c r="B123" s="50" t="str">
        <f>IF(A123="","",IF(MOD(COUNT($A$55:A123),$C$11)=0,"PPA " &amp; RIGHT(B122,1)+1,B122))</f>
        <v/>
      </c>
      <c r="C123" s="52"/>
      <c r="D123" s="52" t="str">
        <f t="shared" si="46"/>
        <v/>
      </c>
      <c r="E123" s="52" t="str">
        <f t="shared" si="47"/>
        <v/>
      </c>
      <c r="F123" s="52" t="str">
        <f>IF(A123="","",IF(MOD(COUNT($A$55:A123),$C$5)=0,$C$21,""))</f>
        <v/>
      </c>
      <c r="G123" s="52" t="str">
        <f t="shared" si="48"/>
        <v/>
      </c>
      <c r="H123" s="52" t="str">
        <f t="shared" si="49"/>
        <v/>
      </c>
      <c r="I123" s="52" t="str">
        <f>IF($A123="","",H123/((1+$C$32)^COUNT($A$55:A123)))</f>
        <v/>
      </c>
      <c r="J123" s="45"/>
      <c r="K123" s="52"/>
      <c r="L123" s="52" t="str">
        <f t="shared" si="54"/>
        <v/>
      </c>
      <c r="M123" s="52" t="str">
        <f t="shared" si="55"/>
        <v/>
      </c>
      <c r="N123" s="52" t="str">
        <f>IF($A123="","",IF(MOD(COUNT($A$55:$A123),$D$5)=0,$D$21,""))</f>
        <v/>
      </c>
      <c r="O123" s="52" t="str">
        <f t="shared" si="56"/>
        <v/>
      </c>
      <c r="P123" s="52" t="str">
        <f t="shared" si="50"/>
        <v/>
      </c>
      <c r="Q123" s="52" t="str">
        <f>IF($A123="","",P123/((1+$D$32)^COUNT($A$55:$A123)))</f>
        <v/>
      </c>
      <c r="R123" s="45"/>
      <c r="S123" s="52"/>
      <c r="T123" s="52" t="str">
        <f t="shared" si="57"/>
        <v/>
      </c>
      <c r="U123" s="52" t="str">
        <f t="shared" si="58"/>
        <v/>
      </c>
      <c r="V123" s="52" t="str">
        <f>IF($A123="","",IF(MOD(COUNT($A$55:$A123),$E$5)=0,$E$21,""))</f>
        <v/>
      </c>
      <c r="W123" s="52" t="str">
        <f t="shared" si="59"/>
        <v/>
      </c>
      <c r="X123" s="52" t="str">
        <f t="shared" si="51"/>
        <v/>
      </c>
      <c r="Y123" s="52" t="str">
        <f>IF($A123="","",X123/((1+$E$32)^COUNT($A$55:$A123)))</f>
        <v/>
      </c>
      <c r="Z123" s="45"/>
      <c r="AA123" s="52"/>
      <c r="AB123" s="52" t="str">
        <f t="shared" si="60"/>
        <v/>
      </c>
      <c r="AC123" s="52" t="str">
        <f t="shared" si="61"/>
        <v/>
      </c>
      <c r="AD123" s="52" t="str">
        <f>IF($A123="","",IF(MOD(COUNT($A$55:$A123),$F$5)=0,$F$21,""))</f>
        <v/>
      </c>
      <c r="AE123" s="52" t="str">
        <f t="shared" si="62"/>
        <v/>
      </c>
      <c r="AF123" s="52" t="str">
        <f t="shared" si="52"/>
        <v/>
      </c>
      <c r="AG123" s="52" t="str">
        <f>IF($A123="","",AF123/((1+$F$32)^COUNT($A$55:$A123)))</f>
        <v/>
      </c>
    </row>
    <row r="124" spans="1:33" x14ac:dyDescent="0.2">
      <c r="A124" s="34" t="str">
        <f t="shared" si="53"/>
        <v/>
      </c>
      <c r="B124" s="50" t="str">
        <f>IF(A124="","",IF(MOD(COUNT($A$55:A124),$C$11)=0,"PPA " &amp; RIGHT(B123,1)+1,B123))</f>
        <v/>
      </c>
      <c r="C124" s="52"/>
      <c r="D124" s="52" t="str">
        <f t="shared" si="46"/>
        <v/>
      </c>
      <c r="E124" s="52" t="str">
        <f t="shared" si="47"/>
        <v/>
      </c>
      <c r="F124" s="52" t="str">
        <f>IF(A124="","",IF(MOD(COUNT($A$55:A124),$C$5)=0,$C$21,""))</f>
        <v/>
      </c>
      <c r="G124" s="52" t="str">
        <f t="shared" si="48"/>
        <v/>
      </c>
      <c r="H124" s="52" t="str">
        <f t="shared" si="49"/>
        <v/>
      </c>
      <c r="I124" s="52" t="str">
        <f>IF($A124="","",H124/((1+$C$32)^COUNT($A$55:A124)))</f>
        <v/>
      </c>
      <c r="J124" s="45"/>
      <c r="K124" s="52"/>
      <c r="L124" s="52" t="str">
        <f t="shared" si="54"/>
        <v/>
      </c>
      <c r="M124" s="52" t="str">
        <f t="shared" si="55"/>
        <v/>
      </c>
      <c r="N124" s="52" t="str">
        <f>IF($A124="","",IF(MOD(COUNT($A$55:$A124),$D$5)=0,$D$21,""))</f>
        <v/>
      </c>
      <c r="O124" s="52" t="str">
        <f t="shared" si="56"/>
        <v/>
      </c>
      <c r="P124" s="52" t="str">
        <f t="shared" si="50"/>
        <v/>
      </c>
      <c r="Q124" s="52" t="str">
        <f>IF($A124="","",P124/((1+$D$32)^COUNT($A$55:$A124)))</f>
        <v/>
      </c>
      <c r="R124" s="45"/>
      <c r="S124" s="52"/>
      <c r="T124" s="52" t="str">
        <f t="shared" si="57"/>
        <v/>
      </c>
      <c r="U124" s="52" t="str">
        <f t="shared" si="58"/>
        <v/>
      </c>
      <c r="V124" s="52" t="str">
        <f>IF($A124="","",IF(MOD(COUNT($A$55:$A124),$E$5)=0,$E$21,""))</f>
        <v/>
      </c>
      <c r="W124" s="52" t="str">
        <f t="shared" si="59"/>
        <v/>
      </c>
      <c r="X124" s="52" t="str">
        <f t="shared" si="51"/>
        <v/>
      </c>
      <c r="Y124" s="52" t="str">
        <f>IF($A124="","",X124/((1+$E$32)^COUNT($A$55:$A124)))</f>
        <v/>
      </c>
      <c r="Z124" s="45"/>
      <c r="AA124" s="52"/>
      <c r="AB124" s="52" t="str">
        <f t="shared" si="60"/>
        <v/>
      </c>
      <c r="AC124" s="52" t="str">
        <f t="shared" si="61"/>
        <v/>
      </c>
      <c r="AD124" s="52" t="str">
        <f>IF($A124="","",IF(MOD(COUNT($A$55:$A124),$F$5)=0,$F$21,""))</f>
        <v/>
      </c>
      <c r="AE124" s="52" t="str">
        <f t="shared" si="62"/>
        <v/>
      </c>
      <c r="AF124" s="52" t="str">
        <f t="shared" si="52"/>
        <v/>
      </c>
      <c r="AG124" s="52" t="str">
        <f>IF($A124="","",AF124/((1+$F$32)^COUNT($A$55:$A124)))</f>
        <v/>
      </c>
    </row>
    <row r="125" spans="1:33" x14ac:dyDescent="0.2">
      <c r="A125" s="34" t="str">
        <f t="shared" si="53"/>
        <v/>
      </c>
      <c r="B125" s="50" t="str">
        <f>IF(A125="","",IF(MOD(COUNT($A$55:A125),$C$11)=0,"PPA " &amp; RIGHT(B124,1)+1,B124))</f>
        <v/>
      </c>
      <c r="C125" s="52"/>
      <c r="D125" s="52" t="str">
        <f t="shared" si="46"/>
        <v/>
      </c>
      <c r="E125" s="52" t="str">
        <f t="shared" si="47"/>
        <v/>
      </c>
      <c r="F125" s="52" t="str">
        <f>IF(A125="","",IF(MOD(COUNT($A$55:A125),$C$5)=0,$C$21,""))</f>
        <v/>
      </c>
      <c r="G125" s="52" t="str">
        <f t="shared" si="48"/>
        <v/>
      </c>
      <c r="H125" s="52" t="str">
        <f t="shared" si="49"/>
        <v/>
      </c>
      <c r="I125" s="52" t="str">
        <f>IF($A125="","",H125/((1+$C$32)^COUNT($A$55:A125)))</f>
        <v/>
      </c>
      <c r="J125" s="45"/>
      <c r="K125" s="52"/>
      <c r="L125" s="52" t="str">
        <f t="shared" si="54"/>
        <v/>
      </c>
      <c r="M125" s="52" t="str">
        <f t="shared" si="55"/>
        <v/>
      </c>
      <c r="N125" s="52" t="str">
        <f>IF($A125="","",IF(MOD(COUNT($A$55:$A125),$D$5)=0,$D$21,""))</f>
        <v/>
      </c>
      <c r="O125" s="52" t="str">
        <f t="shared" si="56"/>
        <v/>
      </c>
      <c r="P125" s="52" t="str">
        <f t="shared" si="50"/>
        <v/>
      </c>
      <c r="Q125" s="52" t="str">
        <f>IF($A125="","",P125/((1+$D$32)^COUNT($A$55:$A125)))</f>
        <v/>
      </c>
      <c r="R125" s="45"/>
      <c r="S125" s="52"/>
      <c r="T125" s="52" t="str">
        <f t="shared" si="57"/>
        <v/>
      </c>
      <c r="U125" s="52" t="str">
        <f t="shared" si="58"/>
        <v/>
      </c>
      <c r="V125" s="52" t="str">
        <f>IF($A125="","",IF(MOD(COUNT($A$55:$A125),$E$5)=0,$E$21,""))</f>
        <v/>
      </c>
      <c r="W125" s="52" t="str">
        <f t="shared" si="59"/>
        <v/>
      </c>
      <c r="X125" s="52" t="str">
        <f t="shared" si="51"/>
        <v/>
      </c>
      <c r="Y125" s="52" t="str">
        <f>IF($A125="","",X125/((1+$E$32)^COUNT($A$55:$A125)))</f>
        <v/>
      </c>
      <c r="Z125" s="45"/>
      <c r="AA125" s="52"/>
      <c r="AB125" s="52" t="str">
        <f t="shared" si="60"/>
        <v/>
      </c>
      <c r="AC125" s="52" t="str">
        <f t="shared" si="61"/>
        <v/>
      </c>
      <c r="AD125" s="52" t="str">
        <f>IF($A125="","",IF(MOD(COUNT($A$55:$A125),$F$5)=0,$F$21,""))</f>
        <v/>
      </c>
      <c r="AE125" s="52" t="str">
        <f t="shared" si="62"/>
        <v/>
      </c>
      <c r="AF125" s="52" t="str">
        <f t="shared" si="52"/>
        <v/>
      </c>
      <c r="AG125" s="52" t="str">
        <f>IF($A125="","",AF125/((1+$F$32)^COUNT($A$55:$A125)))</f>
        <v/>
      </c>
    </row>
    <row r="126" spans="1:33" x14ac:dyDescent="0.2">
      <c r="A126" s="34" t="str">
        <f t="shared" si="53"/>
        <v/>
      </c>
      <c r="B126" s="50" t="str">
        <f>IF(A126="","",IF(MOD(COUNT($A$55:A126),$C$11)=0,"PPA " &amp; RIGHT(B125,1)+1,B125))</f>
        <v/>
      </c>
      <c r="C126" s="52"/>
      <c r="D126" s="52" t="str">
        <f t="shared" si="46"/>
        <v/>
      </c>
      <c r="E126" s="52" t="str">
        <f t="shared" si="47"/>
        <v/>
      </c>
      <c r="F126" s="52" t="str">
        <f>IF(A126="","",IF(MOD(COUNT($A$55:A126),$C$5)=0,$C$21,""))</f>
        <v/>
      </c>
      <c r="G126" s="52" t="str">
        <f t="shared" si="48"/>
        <v/>
      </c>
      <c r="H126" s="52" t="str">
        <f t="shared" si="49"/>
        <v/>
      </c>
      <c r="I126" s="52" t="str">
        <f>IF($A126="","",H126/((1+$C$32)^COUNT($A$55:A126)))</f>
        <v/>
      </c>
      <c r="J126" s="45"/>
      <c r="K126" s="52"/>
      <c r="L126" s="52" t="str">
        <f t="shared" si="54"/>
        <v/>
      </c>
      <c r="M126" s="52" t="str">
        <f t="shared" si="55"/>
        <v/>
      </c>
      <c r="N126" s="52" t="str">
        <f>IF($A126="","",IF(MOD(COUNT($A$55:$A126),$D$5)=0,$D$21,""))</f>
        <v/>
      </c>
      <c r="O126" s="52" t="str">
        <f t="shared" si="56"/>
        <v/>
      </c>
      <c r="P126" s="52" t="str">
        <f t="shared" si="50"/>
        <v/>
      </c>
      <c r="Q126" s="52" t="str">
        <f>IF($A126="","",P126/((1+$D$32)^COUNT($A$55:$A126)))</f>
        <v/>
      </c>
      <c r="R126" s="45"/>
      <c r="S126" s="52"/>
      <c r="T126" s="52" t="str">
        <f t="shared" si="57"/>
        <v/>
      </c>
      <c r="U126" s="52" t="str">
        <f t="shared" si="58"/>
        <v/>
      </c>
      <c r="V126" s="52" t="str">
        <f>IF($A126="","",IF(MOD(COUNT($A$55:$A126),$E$5)=0,$E$21,""))</f>
        <v/>
      </c>
      <c r="W126" s="52" t="str">
        <f t="shared" si="59"/>
        <v/>
      </c>
      <c r="X126" s="52" t="str">
        <f t="shared" si="51"/>
        <v/>
      </c>
      <c r="Y126" s="52" t="str">
        <f>IF($A126="","",X126/((1+$E$32)^COUNT($A$55:$A126)))</f>
        <v/>
      </c>
      <c r="Z126" s="45"/>
      <c r="AA126" s="52"/>
      <c r="AB126" s="52" t="str">
        <f t="shared" si="60"/>
        <v/>
      </c>
      <c r="AC126" s="52" t="str">
        <f t="shared" si="61"/>
        <v/>
      </c>
      <c r="AD126" s="52" t="str">
        <f>IF($A126="","",IF(MOD(COUNT($A$55:$A126),$F$5)=0,$F$21,""))</f>
        <v/>
      </c>
      <c r="AE126" s="52" t="str">
        <f t="shared" si="62"/>
        <v/>
      </c>
      <c r="AF126" s="52" t="str">
        <f t="shared" si="52"/>
        <v/>
      </c>
      <c r="AG126" s="52" t="str">
        <f>IF($A126="","",AF126/((1+$F$32)^COUNT($A$55:$A126)))</f>
        <v/>
      </c>
    </row>
    <row r="127" spans="1:33" x14ac:dyDescent="0.2">
      <c r="A127" s="34" t="str">
        <f t="shared" si="53"/>
        <v/>
      </c>
      <c r="B127" s="50" t="str">
        <f>IF(A127="","",IF(MOD(COUNT($A$55:A127),$C$11)=0,"PPA " &amp; RIGHT(B126,1)+1,B126))</f>
        <v/>
      </c>
      <c r="C127" s="52"/>
      <c r="D127" s="52" t="str">
        <f t="shared" si="46"/>
        <v/>
      </c>
      <c r="E127" s="52" t="str">
        <f t="shared" si="47"/>
        <v/>
      </c>
      <c r="F127" s="52" t="str">
        <f>IF(A127="","",IF(MOD(COUNT($A$55:A127),$C$5)=0,$C$21,""))</f>
        <v/>
      </c>
      <c r="G127" s="52" t="str">
        <f t="shared" si="48"/>
        <v/>
      </c>
      <c r="H127" s="52" t="str">
        <f t="shared" si="49"/>
        <v/>
      </c>
      <c r="I127" s="52" t="str">
        <f>IF($A127="","",H127/((1+$C$32)^COUNT($A$55:A127)))</f>
        <v/>
      </c>
      <c r="J127" s="45"/>
      <c r="K127" s="52"/>
      <c r="L127" s="52" t="str">
        <f t="shared" si="54"/>
        <v/>
      </c>
      <c r="M127" s="52" t="str">
        <f t="shared" si="55"/>
        <v/>
      </c>
      <c r="N127" s="52" t="str">
        <f>IF($A127="","",IF(MOD(COUNT($A$55:$A127),$D$5)=0,$D$21,""))</f>
        <v/>
      </c>
      <c r="O127" s="52" t="str">
        <f t="shared" si="56"/>
        <v/>
      </c>
      <c r="P127" s="52" t="str">
        <f t="shared" si="50"/>
        <v/>
      </c>
      <c r="Q127" s="52" t="str">
        <f>IF($A127="","",P127/((1+$D$32)^COUNT($A$55:$A127)))</f>
        <v/>
      </c>
      <c r="R127" s="45"/>
      <c r="S127" s="52"/>
      <c r="T127" s="52" t="str">
        <f t="shared" si="57"/>
        <v/>
      </c>
      <c r="U127" s="52" t="str">
        <f t="shared" si="58"/>
        <v/>
      </c>
      <c r="V127" s="52" t="str">
        <f>IF($A127="","",IF(MOD(COUNT($A$55:$A127),$E$5)=0,$E$21,""))</f>
        <v/>
      </c>
      <c r="W127" s="52" t="str">
        <f t="shared" si="59"/>
        <v/>
      </c>
      <c r="X127" s="52" t="str">
        <f t="shared" si="51"/>
        <v/>
      </c>
      <c r="Y127" s="52" t="str">
        <f>IF($A127="","",X127/((1+$E$32)^COUNT($A$55:$A127)))</f>
        <v/>
      </c>
      <c r="Z127" s="45"/>
      <c r="AA127" s="52"/>
      <c r="AB127" s="52" t="str">
        <f t="shared" si="60"/>
        <v/>
      </c>
      <c r="AC127" s="52" t="str">
        <f t="shared" si="61"/>
        <v/>
      </c>
      <c r="AD127" s="52" t="str">
        <f>IF($A127="","",IF(MOD(COUNT($A$55:$A127),$F$5)=0,$F$21,""))</f>
        <v/>
      </c>
      <c r="AE127" s="52" t="str">
        <f t="shared" si="62"/>
        <v/>
      </c>
      <c r="AF127" s="52" t="str">
        <f t="shared" si="52"/>
        <v/>
      </c>
      <c r="AG127" s="52" t="str">
        <f>IF($A127="","",AF127/((1+$F$32)^COUNT($A$55:$A127)))</f>
        <v/>
      </c>
    </row>
    <row r="128" spans="1:33" x14ac:dyDescent="0.2">
      <c r="A128" s="34" t="str">
        <f t="shared" si="53"/>
        <v/>
      </c>
      <c r="B128" s="50" t="str">
        <f>IF(A128="","",IF(MOD(COUNT($A$55:A128),$C$11)=0,"PPA " &amp; RIGHT(B127,1)+1,B127))</f>
        <v/>
      </c>
      <c r="C128" s="52"/>
      <c r="D128" s="52" t="str">
        <f t="shared" si="46"/>
        <v/>
      </c>
      <c r="E128" s="52" t="str">
        <f t="shared" si="47"/>
        <v/>
      </c>
      <c r="F128" s="52" t="str">
        <f>IF(A128="","",IF(MOD(COUNT($A$55:A128),$C$5)=0,$C$21,""))</f>
        <v/>
      </c>
      <c r="G128" s="52" t="str">
        <f t="shared" si="48"/>
        <v/>
      </c>
      <c r="H128" s="52" t="str">
        <f t="shared" si="49"/>
        <v/>
      </c>
      <c r="I128" s="52" t="str">
        <f>IF($A128="","",H128/((1+$C$32)^COUNT($A$55:A128)))</f>
        <v/>
      </c>
      <c r="J128" s="45"/>
      <c r="K128" s="52"/>
      <c r="L128" s="52" t="str">
        <f t="shared" si="54"/>
        <v/>
      </c>
      <c r="M128" s="52" t="str">
        <f t="shared" si="55"/>
        <v/>
      </c>
      <c r="N128" s="52" t="str">
        <f>IF($A128="","",IF(MOD(COUNT($A$55:$A128),$D$5)=0,$D$21,""))</f>
        <v/>
      </c>
      <c r="O128" s="52" t="str">
        <f t="shared" si="56"/>
        <v/>
      </c>
      <c r="P128" s="52" t="str">
        <f t="shared" si="50"/>
        <v/>
      </c>
      <c r="Q128" s="52" t="str">
        <f>IF($A128="","",P128/((1+$D$32)^COUNT($A$55:$A128)))</f>
        <v/>
      </c>
      <c r="R128" s="45"/>
      <c r="S128" s="52"/>
      <c r="T128" s="52" t="str">
        <f t="shared" si="57"/>
        <v/>
      </c>
      <c r="U128" s="52" t="str">
        <f t="shared" si="58"/>
        <v/>
      </c>
      <c r="V128" s="52" t="str">
        <f>IF($A128="","",IF(MOD(COUNT($A$55:$A128),$E$5)=0,$E$21,""))</f>
        <v/>
      </c>
      <c r="W128" s="52" t="str">
        <f t="shared" si="59"/>
        <v/>
      </c>
      <c r="X128" s="52" t="str">
        <f t="shared" si="51"/>
        <v/>
      </c>
      <c r="Y128" s="52" t="str">
        <f>IF($A128="","",X128/((1+$E$32)^COUNT($A$55:$A128)))</f>
        <v/>
      </c>
      <c r="Z128" s="45"/>
      <c r="AA128" s="52"/>
      <c r="AB128" s="52" t="str">
        <f t="shared" si="60"/>
        <v/>
      </c>
      <c r="AC128" s="52" t="str">
        <f t="shared" si="61"/>
        <v/>
      </c>
      <c r="AD128" s="52" t="str">
        <f>IF($A128="","",IF(MOD(COUNT($A$55:$A128),$F$5)=0,$F$21,""))</f>
        <v/>
      </c>
      <c r="AE128" s="52" t="str">
        <f t="shared" si="62"/>
        <v/>
      </c>
      <c r="AF128" s="52" t="str">
        <f t="shared" si="52"/>
        <v/>
      </c>
      <c r="AG128" s="52" t="str">
        <f>IF($A128="","",AF128/((1+$F$32)^COUNT($A$55:$A128)))</f>
        <v/>
      </c>
    </row>
    <row r="129" spans="1:33" x14ac:dyDescent="0.2">
      <c r="A129" s="34" t="str">
        <f t="shared" si="53"/>
        <v/>
      </c>
      <c r="B129" s="50" t="str">
        <f>IF(A129="","",IF(MOD(COUNT($A$55:A129),$C$11)=0,"PPA " &amp; RIGHT(B128,1)+1,B128))</f>
        <v/>
      </c>
      <c r="C129" s="52"/>
      <c r="D129" s="52" t="str">
        <f t="shared" si="46"/>
        <v/>
      </c>
      <c r="E129" s="52" t="str">
        <f t="shared" si="47"/>
        <v/>
      </c>
      <c r="F129" s="52" t="str">
        <f>IF(A129="","",IF(MOD(COUNT($A$55:A129),$C$5)=0,$C$21,""))</f>
        <v/>
      </c>
      <c r="G129" s="52" t="str">
        <f t="shared" si="48"/>
        <v/>
      </c>
      <c r="H129" s="52" t="str">
        <f t="shared" si="49"/>
        <v/>
      </c>
      <c r="I129" s="52" t="str">
        <f>IF($A129="","",H129/((1+$C$32)^COUNT($A$55:A129)))</f>
        <v/>
      </c>
      <c r="J129" s="45"/>
      <c r="K129" s="52"/>
      <c r="L129" s="52" t="str">
        <f t="shared" si="54"/>
        <v/>
      </c>
      <c r="M129" s="52" t="str">
        <f t="shared" si="55"/>
        <v/>
      </c>
      <c r="N129" s="52" t="str">
        <f>IF($A129="","",IF(MOD(COUNT($A$55:$A129),$D$5)=0,$D$21,""))</f>
        <v/>
      </c>
      <c r="O129" s="52" t="str">
        <f t="shared" si="56"/>
        <v/>
      </c>
      <c r="P129" s="52" t="str">
        <f t="shared" si="50"/>
        <v/>
      </c>
      <c r="Q129" s="52" t="str">
        <f>IF($A129="","",P129/((1+$D$32)^COUNT($A$55:$A129)))</f>
        <v/>
      </c>
      <c r="R129" s="45"/>
      <c r="S129" s="52"/>
      <c r="T129" s="52" t="str">
        <f t="shared" si="57"/>
        <v/>
      </c>
      <c r="U129" s="52" t="str">
        <f t="shared" si="58"/>
        <v/>
      </c>
      <c r="V129" s="52" t="str">
        <f>IF($A129="","",IF(MOD(COUNT($A$55:$A129),$E$5)=0,$E$21,""))</f>
        <v/>
      </c>
      <c r="W129" s="52" t="str">
        <f t="shared" si="59"/>
        <v/>
      </c>
      <c r="X129" s="52" t="str">
        <f t="shared" si="51"/>
        <v/>
      </c>
      <c r="Y129" s="52" t="str">
        <f>IF($A129="","",X129/((1+$E$32)^COUNT($A$55:$A129)))</f>
        <v/>
      </c>
      <c r="Z129" s="45"/>
      <c r="AA129" s="52"/>
      <c r="AB129" s="52" t="str">
        <f t="shared" si="60"/>
        <v/>
      </c>
      <c r="AC129" s="52" t="str">
        <f t="shared" si="61"/>
        <v/>
      </c>
      <c r="AD129" s="52" t="str">
        <f>IF($A129="","",IF(MOD(COUNT($A$55:$A129),$F$5)=0,$F$21,""))</f>
        <v/>
      </c>
      <c r="AE129" s="52" t="str">
        <f t="shared" si="62"/>
        <v/>
      </c>
      <c r="AF129" s="52" t="str">
        <f t="shared" si="52"/>
        <v/>
      </c>
      <c r="AG129" s="52" t="str">
        <f>IF($A129="","",AF129/((1+$F$32)^COUNT($A$55:$A129)))</f>
        <v/>
      </c>
    </row>
    <row r="130" spans="1:33" x14ac:dyDescent="0.2">
      <c r="A130" s="34" t="str">
        <f t="shared" si="53"/>
        <v/>
      </c>
      <c r="B130" s="50" t="str">
        <f>IF(A130="","",IF(MOD(COUNT($A$55:A130),$C$11)=0,"PPA " &amp; RIGHT(B129,1)+1,B129))</f>
        <v/>
      </c>
      <c r="C130" s="52"/>
      <c r="D130" s="52" t="str">
        <f t="shared" si="46"/>
        <v/>
      </c>
      <c r="E130" s="52" t="str">
        <f t="shared" si="47"/>
        <v/>
      </c>
      <c r="F130" s="52" t="str">
        <f>IF(A130="","",IF(MOD(COUNT($A$55:A130),$C$5)=0,$C$21,""))</f>
        <v/>
      </c>
      <c r="G130" s="52" t="str">
        <f t="shared" si="48"/>
        <v/>
      </c>
      <c r="H130" s="52" t="str">
        <f t="shared" si="49"/>
        <v/>
      </c>
      <c r="I130" s="52" t="str">
        <f>IF($A130="","",H130/((1+$C$32)^COUNT($A$55:A130)))</f>
        <v/>
      </c>
      <c r="J130" s="45"/>
      <c r="K130" s="52"/>
      <c r="L130" s="52" t="str">
        <f t="shared" si="54"/>
        <v/>
      </c>
      <c r="M130" s="52" t="str">
        <f t="shared" si="55"/>
        <v/>
      </c>
      <c r="N130" s="52" t="str">
        <f>IF($A130="","",IF(MOD(COUNT($A$55:$A130),$D$5)=0,$D$21,""))</f>
        <v/>
      </c>
      <c r="O130" s="52" t="str">
        <f t="shared" si="56"/>
        <v/>
      </c>
      <c r="P130" s="52" t="str">
        <f t="shared" si="50"/>
        <v/>
      </c>
      <c r="Q130" s="52" t="str">
        <f>IF($A130="","",P130/((1+$D$32)^COUNT($A$55:$A130)))</f>
        <v/>
      </c>
      <c r="R130" s="45"/>
      <c r="S130" s="52"/>
      <c r="T130" s="52" t="str">
        <f t="shared" si="57"/>
        <v/>
      </c>
      <c r="U130" s="52" t="str">
        <f t="shared" si="58"/>
        <v/>
      </c>
      <c r="V130" s="52" t="str">
        <f>IF($A130="","",IF(MOD(COUNT($A$55:$A130),$E$5)=0,$E$21,""))</f>
        <v/>
      </c>
      <c r="W130" s="52" t="str">
        <f t="shared" si="59"/>
        <v/>
      </c>
      <c r="X130" s="52" t="str">
        <f t="shared" si="51"/>
        <v/>
      </c>
      <c r="Y130" s="52" t="str">
        <f>IF($A130="","",X130/((1+$E$32)^COUNT($A$55:$A130)))</f>
        <v/>
      </c>
      <c r="Z130" s="45"/>
      <c r="AA130" s="52"/>
      <c r="AB130" s="52" t="str">
        <f t="shared" si="60"/>
        <v/>
      </c>
      <c r="AC130" s="52" t="str">
        <f t="shared" si="61"/>
        <v/>
      </c>
      <c r="AD130" s="52" t="str">
        <f>IF($A130="","",IF(MOD(COUNT($A$55:$A130),$F$5)=0,$F$21,""))</f>
        <v/>
      </c>
      <c r="AE130" s="52" t="str">
        <f t="shared" si="62"/>
        <v/>
      </c>
      <c r="AF130" s="52" t="str">
        <f t="shared" si="52"/>
        <v/>
      </c>
      <c r="AG130" s="52" t="str">
        <f>IF($A130="","",AF130/((1+$F$32)^COUNT($A$55:$A130)))</f>
        <v/>
      </c>
    </row>
    <row r="131" spans="1:33" x14ac:dyDescent="0.2">
      <c r="A131" s="34" t="str">
        <f t="shared" si="53"/>
        <v/>
      </c>
      <c r="B131" s="50" t="str">
        <f>IF(A131="","",IF(MOD(COUNT($A$55:A131),$C$11)=0,"PPA " &amp; RIGHT(B130,1)+1,B130))</f>
        <v/>
      </c>
      <c r="C131" s="52"/>
      <c r="D131" s="52" t="str">
        <f t="shared" si="46"/>
        <v/>
      </c>
      <c r="E131" s="52" t="str">
        <f t="shared" si="47"/>
        <v/>
      </c>
      <c r="F131" s="52" t="str">
        <f>IF(A131="","",IF(MOD(COUNT($A$55:A131),$C$5)=0,$C$21,""))</f>
        <v/>
      </c>
      <c r="G131" s="52" t="str">
        <f t="shared" si="48"/>
        <v/>
      </c>
      <c r="H131" s="52" t="str">
        <f t="shared" si="49"/>
        <v/>
      </c>
      <c r="I131" s="52" t="str">
        <f>IF($A131="","",H131/((1+$C$32)^COUNT($A$55:A131)))</f>
        <v/>
      </c>
      <c r="J131" s="45"/>
      <c r="K131" s="52"/>
      <c r="L131" s="52" t="str">
        <f t="shared" si="54"/>
        <v/>
      </c>
      <c r="M131" s="52" t="str">
        <f t="shared" si="55"/>
        <v/>
      </c>
      <c r="N131" s="52" t="str">
        <f>IF($A131="","",IF(MOD(COUNT($A$55:$A131),$D$5)=0,$D$21,""))</f>
        <v/>
      </c>
      <c r="O131" s="52" t="str">
        <f t="shared" si="56"/>
        <v/>
      </c>
      <c r="P131" s="52" t="str">
        <f t="shared" si="50"/>
        <v/>
      </c>
      <c r="Q131" s="52" t="str">
        <f>IF($A131="","",P131/((1+$D$32)^COUNT($A$55:$A131)))</f>
        <v/>
      </c>
      <c r="R131" s="45"/>
      <c r="S131" s="52"/>
      <c r="T131" s="52" t="str">
        <f t="shared" si="57"/>
        <v/>
      </c>
      <c r="U131" s="52" t="str">
        <f t="shared" si="58"/>
        <v/>
      </c>
      <c r="V131" s="52" t="str">
        <f>IF($A131="","",IF(MOD(COUNT($A$55:$A131),$E$5)=0,$E$21,""))</f>
        <v/>
      </c>
      <c r="W131" s="52" t="str">
        <f t="shared" si="59"/>
        <v/>
      </c>
      <c r="X131" s="52" t="str">
        <f t="shared" si="51"/>
        <v/>
      </c>
      <c r="Y131" s="52" t="str">
        <f>IF($A131="","",X131/((1+$E$32)^COUNT($A$55:$A131)))</f>
        <v/>
      </c>
      <c r="Z131" s="45"/>
      <c r="AA131" s="52"/>
      <c r="AB131" s="52" t="str">
        <f t="shared" si="60"/>
        <v/>
      </c>
      <c r="AC131" s="52" t="str">
        <f t="shared" si="61"/>
        <v/>
      </c>
      <c r="AD131" s="52" t="str">
        <f>IF($A131="","",IF(MOD(COUNT($A$55:$A131),$F$5)=0,$F$21,""))</f>
        <v/>
      </c>
      <c r="AE131" s="52" t="str">
        <f t="shared" si="62"/>
        <v/>
      </c>
      <c r="AF131" s="52" t="str">
        <f t="shared" si="52"/>
        <v/>
      </c>
      <c r="AG131" s="52" t="str">
        <f>IF($A131="","",AF131/((1+$F$32)^COUNT($A$55:$A131)))</f>
        <v/>
      </c>
    </row>
    <row r="132" spans="1:33" x14ac:dyDescent="0.2">
      <c r="A132" s="34" t="str">
        <f t="shared" si="53"/>
        <v/>
      </c>
      <c r="B132" s="50" t="str">
        <f>IF(A132="","",IF(MOD(COUNT($A$55:A132),$C$11)=0,"PPA " &amp; RIGHT(B131,1)+1,B131))</f>
        <v/>
      </c>
      <c r="C132" s="52"/>
      <c r="D132" s="52" t="str">
        <f t="shared" si="46"/>
        <v/>
      </c>
      <c r="E132" s="52" t="str">
        <f t="shared" si="47"/>
        <v/>
      </c>
      <c r="F132" s="52" t="str">
        <f>IF(A132="","",IF(MOD(COUNT($A$55:A132),$C$5)=0,$C$21,""))</f>
        <v/>
      </c>
      <c r="G132" s="52" t="str">
        <f t="shared" si="48"/>
        <v/>
      </c>
      <c r="H132" s="52" t="str">
        <f t="shared" si="49"/>
        <v/>
      </c>
      <c r="I132" s="52" t="str">
        <f>IF($A132="","",H132/((1+$C$32)^COUNT($A$55:A132)))</f>
        <v/>
      </c>
      <c r="J132" s="45"/>
      <c r="K132" s="52"/>
      <c r="L132" s="52" t="str">
        <f t="shared" si="54"/>
        <v/>
      </c>
      <c r="M132" s="52" t="str">
        <f t="shared" si="55"/>
        <v/>
      </c>
      <c r="N132" s="52" t="str">
        <f>IF($A132="","",IF(MOD(COUNT($A$55:$A132),$D$5)=0,$D$21,""))</f>
        <v/>
      </c>
      <c r="O132" s="52" t="str">
        <f t="shared" si="56"/>
        <v/>
      </c>
      <c r="P132" s="52" t="str">
        <f t="shared" si="50"/>
        <v/>
      </c>
      <c r="Q132" s="52" t="str">
        <f>IF($A132="","",P132/((1+$D$32)^COUNT($A$55:$A132)))</f>
        <v/>
      </c>
      <c r="R132" s="45"/>
      <c r="S132" s="52"/>
      <c r="T132" s="52" t="str">
        <f t="shared" si="57"/>
        <v/>
      </c>
      <c r="U132" s="52" t="str">
        <f t="shared" si="58"/>
        <v/>
      </c>
      <c r="V132" s="52" t="str">
        <f>IF($A132="","",IF(MOD(COUNT($A$55:$A132),$E$5)=0,$E$21,""))</f>
        <v/>
      </c>
      <c r="W132" s="52" t="str">
        <f t="shared" si="59"/>
        <v/>
      </c>
      <c r="X132" s="52" t="str">
        <f t="shared" si="51"/>
        <v/>
      </c>
      <c r="Y132" s="52" t="str">
        <f>IF($A132="","",X132/((1+$E$32)^COUNT($A$55:$A132)))</f>
        <v/>
      </c>
      <c r="Z132" s="45"/>
      <c r="AA132" s="52"/>
      <c r="AB132" s="52" t="str">
        <f t="shared" si="60"/>
        <v/>
      </c>
      <c r="AC132" s="52" t="str">
        <f t="shared" si="61"/>
        <v/>
      </c>
      <c r="AD132" s="52" t="str">
        <f>IF($A132="","",IF(MOD(COUNT($A$55:$A132),$F$5)=0,$F$21,""))</f>
        <v/>
      </c>
      <c r="AE132" s="52" t="str">
        <f t="shared" si="62"/>
        <v/>
      </c>
      <c r="AF132" s="52" t="str">
        <f t="shared" si="52"/>
        <v/>
      </c>
      <c r="AG132" s="52" t="str">
        <f>IF($A132="","",AF132/((1+$F$32)^COUNT($A$55:$A132)))</f>
        <v/>
      </c>
    </row>
    <row r="133" spans="1:33" x14ac:dyDescent="0.2">
      <c r="A133" s="34" t="str">
        <f t="shared" si="53"/>
        <v/>
      </c>
      <c r="B133" s="50" t="str">
        <f>IF(A133="","",IF(MOD(COUNT($A$55:A133),$C$11)=0,"PPA " &amp; RIGHT(B132,1)+1,B132))</f>
        <v/>
      </c>
      <c r="C133" s="52"/>
      <c r="D133" s="52" t="str">
        <f t="shared" si="46"/>
        <v/>
      </c>
      <c r="E133" s="52" t="str">
        <f t="shared" si="47"/>
        <v/>
      </c>
      <c r="F133" s="52" t="str">
        <f>IF(A133="","",IF(MOD(COUNT($A$55:A133),$C$5)=0,$C$21,""))</f>
        <v/>
      </c>
      <c r="G133" s="52" t="str">
        <f t="shared" si="48"/>
        <v/>
      </c>
      <c r="H133" s="52" t="str">
        <f t="shared" si="49"/>
        <v/>
      </c>
      <c r="I133" s="52" t="str">
        <f>IF($A133="","",H133/((1+$C$32)^COUNT($A$55:A133)))</f>
        <v/>
      </c>
      <c r="J133" s="45"/>
      <c r="K133" s="52"/>
      <c r="L133" s="52" t="str">
        <f t="shared" si="54"/>
        <v/>
      </c>
      <c r="M133" s="52" t="str">
        <f t="shared" si="55"/>
        <v/>
      </c>
      <c r="N133" s="52" t="str">
        <f>IF($A133="","",IF(MOD(COUNT($A$55:$A133),$D$5)=0,$D$21,""))</f>
        <v/>
      </c>
      <c r="O133" s="52" t="str">
        <f t="shared" si="56"/>
        <v/>
      </c>
      <c r="P133" s="52" t="str">
        <f t="shared" si="50"/>
        <v/>
      </c>
      <c r="Q133" s="52" t="str">
        <f>IF($A133="","",P133/((1+$D$32)^COUNT($A$55:$A133)))</f>
        <v/>
      </c>
      <c r="R133" s="45"/>
      <c r="S133" s="52"/>
      <c r="T133" s="52" t="str">
        <f t="shared" si="57"/>
        <v/>
      </c>
      <c r="U133" s="52" t="str">
        <f t="shared" si="58"/>
        <v/>
      </c>
      <c r="V133" s="52" t="str">
        <f>IF($A133="","",IF(MOD(COUNT($A$55:$A133),$E$5)=0,$E$21,""))</f>
        <v/>
      </c>
      <c r="W133" s="52" t="str">
        <f t="shared" si="59"/>
        <v/>
      </c>
      <c r="X133" s="52" t="str">
        <f t="shared" si="51"/>
        <v/>
      </c>
      <c r="Y133" s="52" t="str">
        <f>IF($A133="","",X133/((1+$E$32)^COUNT($A$55:$A133)))</f>
        <v/>
      </c>
      <c r="Z133" s="45"/>
      <c r="AA133" s="52"/>
      <c r="AB133" s="52" t="str">
        <f t="shared" si="60"/>
        <v/>
      </c>
      <c r="AC133" s="52" t="str">
        <f t="shared" si="61"/>
        <v/>
      </c>
      <c r="AD133" s="52" t="str">
        <f>IF($A133="","",IF(MOD(COUNT($A$55:$A133),$F$5)=0,$F$21,""))</f>
        <v/>
      </c>
      <c r="AE133" s="52" t="str">
        <f t="shared" si="62"/>
        <v/>
      </c>
      <c r="AF133" s="52" t="str">
        <f t="shared" si="52"/>
        <v/>
      </c>
      <c r="AG133" s="52" t="str">
        <f>IF($A133="","",AF133/((1+$F$32)^COUNT($A$55:$A133)))</f>
        <v/>
      </c>
    </row>
    <row r="134" spans="1:33" x14ac:dyDescent="0.2">
      <c r="A134" s="34" t="str">
        <f t="shared" si="53"/>
        <v/>
      </c>
      <c r="B134" s="50" t="str">
        <f>IF(A134="","",IF(MOD(COUNT($A$55:A134),$C$11)=0,"PPA " &amp; RIGHT(B133,1)+1,B133))</f>
        <v/>
      </c>
      <c r="C134" s="52"/>
      <c r="D134" s="52" t="str">
        <f t="shared" si="46"/>
        <v/>
      </c>
      <c r="E134" s="52" t="str">
        <f t="shared" si="47"/>
        <v/>
      </c>
      <c r="F134" s="52" t="str">
        <f>IF(A134="","",IF(MOD(COUNT($A$55:A134),$C$5)=0,$C$21,""))</f>
        <v/>
      </c>
      <c r="G134" s="52" t="str">
        <f t="shared" si="48"/>
        <v/>
      </c>
      <c r="H134" s="52" t="str">
        <f t="shared" si="49"/>
        <v/>
      </c>
      <c r="I134" s="52" t="str">
        <f>IF($A134="","",H134/((1+$C$32)^COUNT($A$55:A134)))</f>
        <v/>
      </c>
      <c r="J134" s="45"/>
      <c r="K134" s="52"/>
      <c r="L134" s="52" t="str">
        <f t="shared" si="54"/>
        <v/>
      </c>
      <c r="M134" s="52" t="str">
        <f t="shared" si="55"/>
        <v/>
      </c>
      <c r="N134" s="52" t="str">
        <f>IF($A134="","",IF(MOD(COUNT($A$55:$A134),$D$5)=0,$D$21,""))</f>
        <v/>
      </c>
      <c r="O134" s="52" t="str">
        <f t="shared" si="56"/>
        <v/>
      </c>
      <c r="P134" s="52" t="str">
        <f t="shared" si="50"/>
        <v/>
      </c>
      <c r="Q134" s="52" t="str">
        <f>IF($A134="","",P134/((1+$D$32)^COUNT($A$55:$A134)))</f>
        <v/>
      </c>
      <c r="R134" s="45"/>
      <c r="S134" s="52"/>
      <c r="T134" s="52" t="str">
        <f t="shared" si="57"/>
        <v/>
      </c>
      <c r="U134" s="52" t="str">
        <f t="shared" si="58"/>
        <v/>
      </c>
      <c r="V134" s="52" t="str">
        <f>IF($A134="","",IF(MOD(COUNT($A$55:$A134),$E$5)=0,$E$21,""))</f>
        <v/>
      </c>
      <c r="W134" s="52" t="str">
        <f t="shared" si="59"/>
        <v/>
      </c>
      <c r="X134" s="52" t="str">
        <f t="shared" si="51"/>
        <v/>
      </c>
      <c r="Y134" s="52" t="str">
        <f>IF($A134="","",X134/((1+$E$32)^COUNT($A$55:$A134)))</f>
        <v/>
      </c>
      <c r="Z134" s="45"/>
      <c r="AA134" s="52"/>
      <c r="AB134" s="52" t="str">
        <f t="shared" si="60"/>
        <v/>
      </c>
      <c r="AC134" s="52" t="str">
        <f t="shared" si="61"/>
        <v/>
      </c>
      <c r="AD134" s="52" t="str">
        <f>IF($A134="","",IF(MOD(COUNT($A$55:$A134),$F$5)=0,$F$21,""))</f>
        <v/>
      </c>
      <c r="AE134" s="52" t="str">
        <f t="shared" si="62"/>
        <v/>
      </c>
      <c r="AF134" s="52" t="str">
        <f t="shared" si="52"/>
        <v/>
      </c>
      <c r="AG134" s="52" t="str">
        <f>IF($A134="","",AF134/((1+$F$32)^COUNT($A$55:$A134)))</f>
        <v/>
      </c>
    </row>
    <row r="135" spans="1:33" x14ac:dyDescent="0.2">
      <c r="A135" s="34" t="str">
        <f t="shared" si="53"/>
        <v/>
      </c>
      <c r="B135" s="50" t="str">
        <f>IF(A135="","",IF(MOD(COUNT($A$55:A135),$C$11)=0,"PPA " &amp; RIGHT(B134,1)+1,B134))</f>
        <v/>
      </c>
      <c r="C135" s="52"/>
      <c r="D135" s="52" t="str">
        <f t="shared" si="46"/>
        <v/>
      </c>
      <c r="E135" s="52" t="str">
        <f t="shared" si="47"/>
        <v/>
      </c>
      <c r="F135" s="52" t="str">
        <f>IF(A135="","",IF(MOD(COUNT($A$55:A135),$C$5)=0,$C$21,""))</f>
        <v/>
      </c>
      <c r="G135" s="52" t="str">
        <f t="shared" si="48"/>
        <v/>
      </c>
      <c r="H135" s="52" t="str">
        <f t="shared" si="49"/>
        <v/>
      </c>
      <c r="I135" s="52" t="str">
        <f>IF($A135="","",H135/((1+$C$32)^COUNT($A$55:A135)))</f>
        <v/>
      </c>
      <c r="J135" s="45"/>
      <c r="K135" s="52"/>
      <c r="L135" s="52" t="str">
        <f t="shared" si="54"/>
        <v/>
      </c>
      <c r="M135" s="52" t="str">
        <f t="shared" si="55"/>
        <v/>
      </c>
      <c r="N135" s="52" t="str">
        <f>IF($A135="","",IF(MOD(COUNT($A$55:$A135),$D$5)=0,$D$21,""))</f>
        <v/>
      </c>
      <c r="O135" s="52" t="str">
        <f t="shared" si="56"/>
        <v/>
      </c>
      <c r="P135" s="52" t="str">
        <f t="shared" si="50"/>
        <v/>
      </c>
      <c r="Q135" s="52" t="str">
        <f>IF($A135="","",P135/((1+$D$32)^COUNT($A$55:$A135)))</f>
        <v/>
      </c>
      <c r="R135" s="45"/>
      <c r="S135" s="52"/>
      <c r="T135" s="52" t="str">
        <f t="shared" si="57"/>
        <v/>
      </c>
      <c r="U135" s="52" t="str">
        <f t="shared" si="58"/>
        <v/>
      </c>
      <c r="V135" s="52" t="str">
        <f>IF($A135="","",IF(MOD(COUNT($A$55:$A135),$E$5)=0,$E$21,""))</f>
        <v/>
      </c>
      <c r="W135" s="52" t="str">
        <f t="shared" si="59"/>
        <v/>
      </c>
      <c r="X135" s="52" t="str">
        <f t="shared" si="51"/>
        <v/>
      </c>
      <c r="Y135" s="52" t="str">
        <f>IF($A135="","",X135/((1+$E$32)^COUNT($A$55:$A135)))</f>
        <v/>
      </c>
      <c r="Z135" s="45"/>
      <c r="AA135" s="52"/>
      <c r="AB135" s="52" t="str">
        <f t="shared" si="60"/>
        <v/>
      </c>
      <c r="AC135" s="52" t="str">
        <f t="shared" si="61"/>
        <v/>
      </c>
      <c r="AD135" s="52" t="str">
        <f>IF($A135="","",IF(MOD(COUNT($A$55:$A135),$F$5)=0,$F$21,""))</f>
        <v/>
      </c>
      <c r="AE135" s="52" t="str">
        <f t="shared" si="62"/>
        <v/>
      </c>
      <c r="AF135" s="52" t="str">
        <f t="shared" si="52"/>
        <v/>
      </c>
      <c r="AG135" s="52" t="str">
        <f>IF($A135="","",AF135/((1+$F$32)^COUNT($A$55:$A135)))</f>
        <v/>
      </c>
    </row>
    <row r="136" spans="1:33" x14ac:dyDescent="0.2">
      <c r="A136" s="34" t="str">
        <f t="shared" si="53"/>
        <v/>
      </c>
      <c r="B136" s="50" t="str">
        <f>IF(A136="","",IF(MOD(COUNT($A$55:A136),$C$11)=0,"PPA " &amp; RIGHT(B135,1)+1,B135))</f>
        <v/>
      </c>
      <c r="C136" s="52"/>
      <c r="D136" s="52" t="str">
        <f t="shared" si="46"/>
        <v/>
      </c>
      <c r="E136" s="52" t="str">
        <f t="shared" si="47"/>
        <v/>
      </c>
      <c r="F136" s="52" t="str">
        <f>IF(A136="","",IF(MOD(COUNT($A$55:A136),$C$5)=0,$C$21,""))</f>
        <v/>
      </c>
      <c r="G136" s="52" t="str">
        <f t="shared" si="48"/>
        <v/>
      </c>
      <c r="H136" s="52" t="str">
        <f t="shared" si="49"/>
        <v/>
      </c>
      <c r="I136" s="52" t="str">
        <f>IF($A136="","",H136/((1+$C$32)^COUNT($A$55:A136)))</f>
        <v/>
      </c>
      <c r="J136" s="45"/>
      <c r="K136" s="52"/>
      <c r="L136" s="52" t="str">
        <f t="shared" si="54"/>
        <v/>
      </c>
      <c r="M136" s="52" t="str">
        <f t="shared" si="55"/>
        <v/>
      </c>
      <c r="N136" s="52" t="str">
        <f>IF($A136="","",IF(MOD(COUNT($A$55:$A136),$D$5)=0,$D$21,""))</f>
        <v/>
      </c>
      <c r="O136" s="52" t="str">
        <f t="shared" si="56"/>
        <v/>
      </c>
      <c r="P136" s="52" t="str">
        <f t="shared" si="50"/>
        <v/>
      </c>
      <c r="Q136" s="52" t="str">
        <f>IF($A136="","",P136/((1+$D$32)^COUNT($A$55:$A136)))</f>
        <v/>
      </c>
      <c r="R136" s="45"/>
      <c r="S136" s="52"/>
      <c r="T136" s="52" t="str">
        <f t="shared" si="57"/>
        <v/>
      </c>
      <c r="U136" s="52" t="str">
        <f t="shared" si="58"/>
        <v/>
      </c>
      <c r="V136" s="52" t="str">
        <f>IF($A136="","",IF(MOD(COUNT($A$55:$A136),$E$5)=0,$E$21,""))</f>
        <v/>
      </c>
      <c r="W136" s="52" t="str">
        <f t="shared" si="59"/>
        <v/>
      </c>
      <c r="X136" s="52" t="str">
        <f t="shared" si="51"/>
        <v/>
      </c>
      <c r="Y136" s="52" t="str">
        <f>IF($A136="","",X136/((1+$E$32)^COUNT($A$55:$A136)))</f>
        <v/>
      </c>
      <c r="Z136" s="45"/>
      <c r="AA136" s="52"/>
      <c r="AB136" s="52" t="str">
        <f t="shared" si="60"/>
        <v/>
      </c>
      <c r="AC136" s="52" t="str">
        <f t="shared" si="61"/>
        <v/>
      </c>
      <c r="AD136" s="52" t="str">
        <f>IF($A136="","",IF(MOD(COUNT($A$55:$A136),$F$5)=0,$F$21,""))</f>
        <v/>
      </c>
      <c r="AE136" s="52" t="str">
        <f t="shared" si="62"/>
        <v/>
      </c>
      <c r="AF136" s="52" t="str">
        <f t="shared" si="52"/>
        <v/>
      </c>
      <c r="AG136" s="52" t="str">
        <f>IF($A136="","",AF136/((1+$F$32)^COUNT($A$55:$A136)))</f>
        <v/>
      </c>
    </row>
    <row r="137" spans="1:33" x14ac:dyDescent="0.2">
      <c r="A137" s="34" t="str">
        <f t="shared" si="53"/>
        <v/>
      </c>
      <c r="B137" s="50" t="str">
        <f>IF(A137="","",IF(MOD(COUNT($A$55:A137),$C$11)=0,"PPA " &amp; RIGHT(B136,1)+1,B136))</f>
        <v/>
      </c>
      <c r="C137" s="52"/>
      <c r="D137" s="52" t="str">
        <f t="shared" si="46"/>
        <v/>
      </c>
      <c r="E137" s="52" t="str">
        <f t="shared" si="47"/>
        <v/>
      </c>
      <c r="F137" s="52" t="str">
        <f>IF(A137="","",IF(MOD(COUNT($A$55:A137),$C$5)=0,$C$21,""))</f>
        <v/>
      </c>
      <c r="G137" s="52" t="str">
        <f t="shared" si="48"/>
        <v/>
      </c>
      <c r="H137" s="52" t="str">
        <f t="shared" si="49"/>
        <v/>
      </c>
      <c r="I137" s="52" t="str">
        <f>IF($A137="","",H137/((1+$C$32)^COUNT($A$55:A137)))</f>
        <v/>
      </c>
      <c r="J137" s="45"/>
      <c r="K137" s="52"/>
      <c r="L137" s="52" t="str">
        <f t="shared" si="54"/>
        <v/>
      </c>
      <c r="M137" s="52" t="str">
        <f t="shared" si="55"/>
        <v/>
      </c>
      <c r="N137" s="52" t="str">
        <f>IF($A137="","",IF(MOD(COUNT($A$55:$A137),$D$5)=0,$D$21,""))</f>
        <v/>
      </c>
      <c r="O137" s="52" t="str">
        <f t="shared" si="56"/>
        <v/>
      </c>
      <c r="P137" s="52" t="str">
        <f t="shared" si="50"/>
        <v/>
      </c>
      <c r="Q137" s="52" t="str">
        <f>IF($A137="","",P137/((1+$D$32)^COUNT($A$55:$A137)))</f>
        <v/>
      </c>
      <c r="R137" s="45"/>
      <c r="S137" s="52"/>
      <c r="T137" s="52" t="str">
        <f t="shared" si="57"/>
        <v/>
      </c>
      <c r="U137" s="52" t="str">
        <f t="shared" si="58"/>
        <v/>
      </c>
      <c r="V137" s="52" t="str">
        <f>IF($A137="","",IF(MOD(COUNT($A$55:$A137),$E$5)=0,$E$21,""))</f>
        <v/>
      </c>
      <c r="W137" s="52" t="str">
        <f t="shared" si="59"/>
        <v/>
      </c>
      <c r="X137" s="52" t="str">
        <f t="shared" si="51"/>
        <v/>
      </c>
      <c r="Y137" s="52" t="str">
        <f>IF($A137="","",X137/((1+$E$32)^COUNT($A$55:$A137)))</f>
        <v/>
      </c>
      <c r="Z137" s="45"/>
      <c r="AA137" s="52"/>
      <c r="AB137" s="52" t="str">
        <f t="shared" si="60"/>
        <v/>
      </c>
      <c r="AC137" s="52" t="str">
        <f t="shared" si="61"/>
        <v/>
      </c>
      <c r="AD137" s="52" t="str">
        <f>IF($A137="","",IF(MOD(COUNT($A$55:$A137),$F$5)=0,$F$21,""))</f>
        <v/>
      </c>
      <c r="AE137" s="52" t="str">
        <f t="shared" si="62"/>
        <v/>
      </c>
      <c r="AF137" s="52" t="str">
        <f t="shared" si="52"/>
        <v/>
      </c>
      <c r="AG137" s="52" t="str">
        <f>IF($A137="","",AF137/((1+$F$32)^COUNT($A$55:$A137)))</f>
        <v/>
      </c>
    </row>
    <row r="138" spans="1:33" x14ac:dyDescent="0.2">
      <c r="A138" s="34" t="str">
        <f t="shared" si="53"/>
        <v/>
      </c>
      <c r="B138" s="50" t="str">
        <f>IF(A138="","",IF(MOD(COUNT($A$55:A138),$C$11)=0,"PPA " &amp; RIGHT(B137,1)+1,B137))</f>
        <v/>
      </c>
      <c r="C138" s="52"/>
      <c r="D138" s="52" t="str">
        <f t="shared" si="46"/>
        <v/>
      </c>
      <c r="E138" s="52" t="str">
        <f t="shared" si="47"/>
        <v/>
      </c>
      <c r="F138" s="52" t="str">
        <f>IF(A138="","",IF(MOD(COUNT($A$55:A138),$C$5)=0,$C$21,""))</f>
        <v/>
      </c>
      <c r="G138" s="52" t="str">
        <f t="shared" si="48"/>
        <v/>
      </c>
      <c r="H138" s="52" t="str">
        <f t="shared" si="49"/>
        <v/>
      </c>
      <c r="I138" s="52" t="str">
        <f>IF($A138="","",H138/((1+$C$32)^COUNT($A$55:A138)))</f>
        <v/>
      </c>
      <c r="J138" s="45"/>
      <c r="K138" s="52"/>
      <c r="L138" s="52" t="str">
        <f t="shared" si="54"/>
        <v/>
      </c>
      <c r="M138" s="52" t="str">
        <f t="shared" si="55"/>
        <v/>
      </c>
      <c r="N138" s="52" t="str">
        <f>IF($A138="","",IF(MOD(COUNT($A$55:$A138),$D$5)=0,$D$21,""))</f>
        <v/>
      </c>
      <c r="O138" s="52" t="str">
        <f t="shared" si="56"/>
        <v/>
      </c>
      <c r="P138" s="52" t="str">
        <f t="shared" si="50"/>
        <v/>
      </c>
      <c r="Q138" s="52" t="str">
        <f>IF($A138="","",P138/((1+$D$32)^COUNT($A$55:$A138)))</f>
        <v/>
      </c>
      <c r="R138" s="45"/>
      <c r="S138" s="52"/>
      <c r="T138" s="52" t="str">
        <f t="shared" si="57"/>
        <v/>
      </c>
      <c r="U138" s="52" t="str">
        <f t="shared" si="58"/>
        <v/>
      </c>
      <c r="V138" s="52" t="str">
        <f>IF($A138="","",IF(MOD(COUNT($A$55:$A138),$E$5)=0,$E$21,""))</f>
        <v/>
      </c>
      <c r="W138" s="52" t="str">
        <f t="shared" si="59"/>
        <v/>
      </c>
      <c r="X138" s="52" t="str">
        <f t="shared" si="51"/>
        <v/>
      </c>
      <c r="Y138" s="52" t="str">
        <f>IF($A138="","",X138/((1+$E$32)^COUNT($A$55:$A138)))</f>
        <v/>
      </c>
      <c r="Z138" s="45"/>
      <c r="AA138" s="52"/>
      <c r="AB138" s="52" t="str">
        <f t="shared" si="60"/>
        <v/>
      </c>
      <c r="AC138" s="52" t="str">
        <f t="shared" si="61"/>
        <v/>
      </c>
      <c r="AD138" s="52" t="str">
        <f>IF($A138="","",IF(MOD(COUNT($A$55:$A138),$F$5)=0,$F$21,""))</f>
        <v/>
      </c>
      <c r="AE138" s="52" t="str">
        <f t="shared" si="62"/>
        <v/>
      </c>
      <c r="AF138" s="52" t="str">
        <f t="shared" si="52"/>
        <v/>
      </c>
      <c r="AG138" s="52" t="str">
        <f>IF($A138="","",AF138/((1+$F$32)^COUNT($A$55:$A138)))</f>
        <v/>
      </c>
    </row>
    <row r="139" spans="1:33" x14ac:dyDescent="0.2">
      <c r="A139" s="34" t="str">
        <f t="shared" si="53"/>
        <v/>
      </c>
      <c r="B139" s="50" t="str">
        <f>IF(A139="","",IF(MOD(COUNT($A$55:A139),$C$11)=0,"PPA " &amp; RIGHT(B138,1)+1,B138))</f>
        <v/>
      </c>
      <c r="C139" s="52"/>
      <c r="D139" s="52" t="str">
        <f t="shared" si="46"/>
        <v/>
      </c>
      <c r="E139" s="52" t="str">
        <f t="shared" si="47"/>
        <v/>
      </c>
      <c r="F139" s="52" t="str">
        <f>IF(A139="","",IF(MOD(COUNT($A$55:A139),$C$5)=0,$C$21,""))</f>
        <v/>
      </c>
      <c r="G139" s="52" t="str">
        <f t="shared" si="48"/>
        <v/>
      </c>
      <c r="H139" s="52" t="str">
        <f t="shared" si="49"/>
        <v/>
      </c>
      <c r="I139" s="52" t="str">
        <f>IF($A139="","",H139/((1+$C$32)^COUNT($A$55:A139)))</f>
        <v/>
      </c>
      <c r="J139" s="45"/>
      <c r="K139" s="52"/>
      <c r="L139" s="52" t="str">
        <f t="shared" si="54"/>
        <v/>
      </c>
      <c r="M139" s="52" t="str">
        <f t="shared" si="55"/>
        <v/>
      </c>
      <c r="N139" s="52" t="str">
        <f>IF($A139="","",IF(MOD(COUNT($A$55:$A139),$D$5)=0,$D$21,""))</f>
        <v/>
      </c>
      <c r="O139" s="52" t="str">
        <f t="shared" si="56"/>
        <v/>
      </c>
      <c r="P139" s="52" t="str">
        <f t="shared" si="50"/>
        <v/>
      </c>
      <c r="Q139" s="52" t="str">
        <f>IF($A139="","",P139/((1+$D$32)^COUNT($A$55:$A139)))</f>
        <v/>
      </c>
      <c r="R139" s="45"/>
      <c r="S139" s="52"/>
      <c r="T139" s="52" t="str">
        <f t="shared" si="57"/>
        <v/>
      </c>
      <c r="U139" s="52" t="str">
        <f t="shared" si="58"/>
        <v/>
      </c>
      <c r="V139" s="52" t="str">
        <f>IF($A139="","",IF(MOD(COUNT($A$55:$A139),$E$5)=0,$E$21,""))</f>
        <v/>
      </c>
      <c r="W139" s="52" t="str">
        <f t="shared" si="59"/>
        <v/>
      </c>
      <c r="X139" s="52" t="str">
        <f t="shared" si="51"/>
        <v/>
      </c>
      <c r="Y139" s="52" t="str">
        <f>IF($A139="","",X139/((1+$E$32)^COUNT($A$55:$A139)))</f>
        <v/>
      </c>
      <c r="Z139" s="45"/>
      <c r="AA139" s="52"/>
      <c r="AB139" s="52" t="str">
        <f t="shared" si="60"/>
        <v/>
      </c>
      <c r="AC139" s="52" t="str">
        <f t="shared" si="61"/>
        <v/>
      </c>
      <c r="AD139" s="52" t="str">
        <f>IF($A139="","",IF(MOD(COUNT($A$55:$A139),$F$5)=0,$F$21,""))</f>
        <v/>
      </c>
      <c r="AE139" s="52" t="str">
        <f t="shared" si="62"/>
        <v/>
      </c>
      <c r="AF139" s="52" t="str">
        <f t="shared" si="52"/>
        <v/>
      </c>
      <c r="AG139" s="52" t="str">
        <f>IF($A139="","",AF139/((1+$F$32)^COUNT($A$55:$A139)))</f>
        <v/>
      </c>
    </row>
    <row r="140" spans="1:33" x14ac:dyDescent="0.2">
      <c r="A140" s="34" t="str">
        <f t="shared" si="53"/>
        <v/>
      </c>
      <c r="B140" s="50" t="str">
        <f>IF(A140="","",IF(MOD(COUNT($A$55:A140),$C$11)=0,"PPA " &amp; RIGHT(B139,1)+1,B139))</f>
        <v/>
      </c>
      <c r="C140" s="52"/>
      <c r="D140" s="52" t="str">
        <f t="shared" si="46"/>
        <v/>
      </c>
      <c r="E140" s="52" t="str">
        <f t="shared" si="47"/>
        <v/>
      </c>
      <c r="F140" s="52" t="str">
        <f>IF(A140="","",IF(MOD(COUNT($A$55:A140),$C$5)=0,$C$21,""))</f>
        <v/>
      </c>
      <c r="G140" s="52" t="str">
        <f t="shared" si="48"/>
        <v/>
      </c>
      <c r="H140" s="52" t="str">
        <f t="shared" si="49"/>
        <v/>
      </c>
      <c r="I140" s="52" t="str">
        <f>IF($A140="","",H140/((1+$C$32)^COUNT($A$55:A140)))</f>
        <v/>
      </c>
      <c r="J140" s="45"/>
      <c r="K140" s="52"/>
      <c r="L140" s="52" t="str">
        <f t="shared" si="54"/>
        <v/>
      </c>
      <c r="M140" s="52" t="str">
        <f t="shared" si="55"/>
        <v/>
      </c>
      <c r="N140" s="52" t="str">
        <f>IF($A140="","",IF(MOD(COUNT($A$55:$A140),$D$5)=0,$D$21,""))</f>
        <v/>
      </c>
      <c r="O140" s="52" t="str">
        <f t="shared" si="56"/>
        <v/>
      </c>
      <c r="P140" s="52" t="str">
        <f t="shared" si="50"/>
        <v/>
      </c>
      <c r="Q140" s="52" t="str">
        <f>IF($A140="","",P140/((1+$D$32)^COUNT($A$55:$A140)))</f>
        <v/>
      </c>
      <c r="R140" s="45"/>
      <c r="S140" s="52"/>
      <c r="T140" s="52" t="str">
        <f t="shared" si="57"/>
        <v/>
      </c>
      <c r="U140" s="52" t="str">
        <f t="shared" si="58"/>
        <v/>
      </c>
      <c r="V140" s="52" t="str">
        <f>IF($A140="","",IF(MOD(COUNT($A$55:$A140),$E$5)=0,$E$21,""))</f>
        <v/>
      </c>
      <c r="W140" s="52" t="str">
        <f t="shared" si="59"/>
        <v/>
      </c>
      <c r="X140" s="52" t="str">
        <f t="shared" si="51"/>
        <v/>
      </c>
      <c r="Y140" s="52" t="str">
        <f>IF($A140="","",X140/((1+$E$32)^COUNT($A$55:$A140)))</f>
        <v/>
      </c>
      <c r="Z140" s="45"/>
      <c r="AA140" s="52"/>
      <c r="AB140" s="52" t="str">
        <f t="shared" si="60"/>
        <v/>
      </c>
      <c r="AC140" s="52" t="str">
        <f t="shared" si="61"/>
        <v/>
      </c>
      <c r="AD140" s="52" t="str">
        <f>IF($A140="","",IF(MOD(COUNT($A$55:$A140),$F$5)=0,$F$21,""))</f>
        <v/>
      </c>
      <c r="AE140" s="52" t="str">
        <f t="shared" si="62"/>
        <v/>
      </c>
      <c r="AF140" s="52" t="str">
        <f t="shared" si="52"/>
        <v/>
      </c>
      <c r="AG140" s="52" t="str">
        <f>IF($A140="","",AF140/((1+$F$32)^COUNT($A$55:$A140)))</f>
        <v/>
      </c>
    </row>
    <row r="141" spans="1:33" x14ac:dyDescent="0.2">
      <c r="A141" s="34" t="str">
        <f t="shared" si="53"/>
        <v/>
      </c>
      <c r="B141" s="50" t="str">
        <f>IF(A141="","",IF(MOD(COUNT($A$55:A141),$C$11)=0,"PPA " &amp; RIGHT(B140,1)+1,B140))</f>
        <v/>
      </c>
      <c r="C141" s="52"/>
      <c r="D141" s="52" t="str">
        <f t="shared" si="46"/>
        <v/>
      </c>
      <c r="E141" s="52" t="str">
        <f t="shared" si="47"/>
        <v/>
      </c>
      <c r="F141" s="52" t="str">
        <f>IF(A141="","",IF(MOD(COUNT($A$55:A141),$C$5)=0,$C$21,""))</f>
        <v/>
      </c>
      <c r="G141" s="52" t="str">
        <f t="shared" si="48"/>
        <v/>
      </c>
      <c r="H141" s="52" t="str">
        <f t="shared" si="49"/>
        <v/>
      </c>
      <c r="I141" s="52" t="str">
        <f>IF($A141="","",H141/((1+$C$32)^COUNT($A$55:A141)))</f>
        <v/>
      </c>
      <c r="J141" s="45"/>
      <c r="K141" s="52"/>
      <c r="L141" s="52" t="str">
        <f t="shared" si="54"/>
        <v/>
      </c>
      <c r="M141" s="52" t="str">
        <f t="shared" si="55"/>
        <v/>
      </c>
      <c r="N141" s="52" t="str">
        <f>IF($A141="","",IF(MOD(COUNT($A$55:$A141),$D$5)=0,$D$21,""))</f>
        <v/>
      </c>
      <c r="O141" s="52" t="str">
        <f t="shared" si="56"/>
        <v/>
      </c>
      <c r="P141" s="52" t="str">
        <f t="shared" si="50"/>
        <v/>
      </c>
      <c r="Q141" s="52" t="str">
        <f>IF($A141="","",P141/((1+$D$32)^COUNT($A$55:$A141)))</f>
        <v/>
      </c>
      <c r="R141" s="45"/>
      <c r="S141" s="52"/>
      <c r="T141" s="52" t="str">
        <f t="shared" si="57"/>
        <v/>
      </c>
      <c r="U141" s="52" t="str">
        <f t="shared" si="58"/>
        <v/>
      </c>
      <c r="V141" s="52" t="str">
        <f>IF($A141="","",IF(MOD(COUNT($A$55:$A141),$E$5)=0,$E$21,""))</f>
        <v/>
      </c>
      <c r="W141" s="52" t="str">
        <f t="shared" si="59"/>
        <v/>
      </c>
      <c r="X141" s="52" t="str">
        <f t="shared" si="51"/>
        <v/>
      </c>
      <c r="Y141" s="52" t="str">
        <f>IF($A141="","",X141/((1+$E$32)^COUNT($A$55:$A141)))</f>
        <v/>
      </c>
      <c r="Z141" s="45"/>
      <c r="AA141" s="52"/>
      <c r="AB141" s="52" t="str">
        <f t="shared" si="60"/>
        <v/>
      </c>
      <c r="AC141" s="52" t="str">
        <f t="shared" si="61"/>
        <v/>
      </c>
      <c r="AD141" s="52" t="str">
        <f>IF($A141="","",IF(MOD(COUNT($A$55:$A141),$F$5)=0,$F$21,""))</f>
        <v/>
      </c>
      <c r="AE141" s="52" t="str">
        <f t="shared" si="62"/>
        <v/>
      </c>
      <c r="AF141" s="52" t="str">
        <f t="shared" si="52"/>
        <v/>
      </c>
      <c r="AG141" s="52" t="str">
        <f>IF($A141="","",AF141/((1+$F$32)^COUNT($A$55:$A141)))</f>
        <v/>
      </c>
    </row>
    <row r="142" spans="1:33" x14ac:dyDescent="0.2">
      <c r="A142" s="34" t="str">
        <f t="shared" si="53"/>
        <v/>
      </c>
      <c r="B142" s="50" t="str">
        <f>IF(A142="","",IF(MOD(COUNT($A$55:A142),$C$11)=0,"PPA " &amp; RIGHT(B141,1)+1,B141))</f>
        <v/>
      </c>
      <c r="C142" s="52"/>
      <c r="D142" s="52" t="str">
        <f t="shared" si="46"/>
        <v/>
      </c>
      <c r="E142" s="52" t="str">
        <f t="shared" si="47"/>
        <v/>
      </c>
      <c r="F142" s="52" t="str">
        <f>IF(A142="","",IF(MOD(COUNT($A$55:A142),$C$5)=0,$C$21,""))</f>
        <v/>
      </c>
      <c r="G142" s="52" t="str">
        <f t="shared" si="48"/>
        <v/>
      </c>
      <c r="H142" s="52" t="str">
        <f t="shared" si="49"/>
        <v/>
      </c>
      <c r="I142" s="52" t="str">
        <f>IF($A142="","",H142/((1+$C$32)^COUNT($A$55:A142)))</f>
        <v/>
      </c>
      <c r="J142" s="45"/>
      <c r="K142" s="52"/>
      <c r="L142" s="52" t="str">
        <f t="shared" si="54"/>
        <v/>
      </c>
      <c r="M142" s="52" t="str">
        <f t="shared" si="55"/>
        <v/>
      </c>
      <c r="N142" s="52" t="str">
        <f>IF($A142="","",IF(MOD(COUNT($A$55:$A142),$D$5)=0,$D$21,""))</f>
        <v/>
      </c>
      <c r="O142" s="52" t="str">
        <f t="shared" si="56"/>
        <v/>
      </c>
      <c r="P142" s="52" t="str">
        <f t="shared" si="50"/>
        <v/>
      </c>
      <c r="Q142" s="52" t="str">
        <f>IF($A142="","",P142/((1+$D$32)^COUNT($A$55:$A142)))</f>
        <v/>
      </c>
      <c r="R142" s="45"/>
      <c r="S142" s="52"/>
      <c r="T142" s="52" t="str">
        <f t="shared" si="57"/>
        <v/>
      </c>
      <c r="U142" s="52" t="str">
        <f t="shared" si="58"/>
        <v/>
      </c>
      <c r="V142" s="52" t="str">
        <f>IF($A142="","",IF(MOD(COUNT($A$55:$A142),$E$5)=0,$E$21,""))</f>
        <v/>
      </c>
      <c r="W142" s="52" t="str">
        <f t="shared" si="59"/>
        <v/>
      </c>
      <c r="X142" s="52" t="str">
        <f t="shared" si="51"/>
        <v/>
      </c>
      <c r="Y142" s="52" t="str">
        <f>IF($A142="","",X142/((1+$E$32)^COUNT($A$55:$A142)))</f>
        <v/>
      </c>
      <c r="Z142" s="45"/>
      <c r="AA142" s="52"/>
      <c r="AB142" s="52" t="str">
        <f t="shared" si="60"/>
        <v/>
      </c>
      <c r="AC142" s="52" t="str">
        <f t="shared" si="61"/>
        <v/>
      </c>
      <c r="AD142" s="52" t="str">
        <f>IF($A142="","",IF(MOD(COUNT($A$55:$A142),$F$5)=0,$F$21,""))</f>
        <v/>
      </c>
      <c r="AE142" s="52" t="str">
        <f t="shared" si="62"/>
        <v/>
      </c>
      <c r="AF142" s="52" t="str">
        <f t="shared" si="52"/>
        <v/>
      </c>
      <c r="AG142" s="52" t="str">
        <f>IF($A142="","",AF142/((1+$F$32)^COUNT($A$55:$A142)))</f>
        <v/>
      </c>
    </row>
    <row r="143" spans="1:33" x14ac:dyDescent="0.2">
      <c r="A143" s="34" t="str">
        <f t="shared" si="53"/>
        <v/>
      </c>
      <c r="B143" s="50" t="str">
        <f>IF(A143="","",IF(MOD(COUNT($A$55:A143),$C$11)=0,"PPA " &amp; RIGHT(B142,1)+1,B142))</f>
        <v/>
      </c>
      <c r="C143" s="52"/>
      <c r="D143" s="52" t="str">
        <f t="shared" si="46"/>
        <v/>
      </c>
      <c r="E143" s="52" t="str">
        <f t="shared" si="47"/>
        <v/>
      </c>
      <c r="F143" s="52" t="str">
        <f>IF(A143="","",IF(MOD(COUNT($A$55:A143),$C$5)=0,$C$21,""))</f>
        <v/>
      </c>
      <c r="G143" s="52" t="str">
        <f t="shared" si="48"/>
        <v/>
      </c>
      <c r="H143" s="52" t="str">
        <f t="shared" si="49"/>
        <v/>
      </c>
      <c r="I143" s="52" t="str">
        <f>IF($A143="","",H143/((1+$C$32)^COUNT($A$55:A143)))</f>
        <v/>
      </c>
      <c r="J143" s="45"/>
      <c r="K143" s="52"/>
      <c r="L143" s="52" t="str">
        <f t="shared" si="54"/>
        <v/>
      </c>
      <c r="M143" s="52" t="str">
        <f t="shared" si="55"/>
        <v/>
      </c>
      <c r="N143" s="52" t="str">
        <f>IF($A143="","",IF(MOD(COUNT($A$55:$A143),$D$5)=0,$D$21,""))</f>
        <v/>
      </c>
      <c r="O143" s="52" t="str">
        <f t="shared" si="56"/>
        <v/>
      </c>
      <c r="P143" s="52" t="str">
        <f t="shared" si="50"/>
        <v/>
      </c>
      <c r="Q143" s="52" t="str">
        <f>IF($A143="","",P143/((1+$D$32)^COUNT($A$55:$A143)))</f>
        <v/>
      </c>
      <c r="R143" s="45"/>
      <c r="S143" s="52"/>
      <c r="T143" s="52" t="str">
        <f t="shared" si="57"/>
        <v/>
      </c>
      <c r="U143" s="52" t="str">
        <f t="shared" si="58"/>
        <v/>
      </c>
      <c r="V143" s="52" t="str">
        <f>IF($A143="","",IF(MOD(COUNT($A$55:$A143),$E$5)=0,$E$21,""))</f>
        <v/>
      </c>
      <c r="W143" s="52" t="str">
        <f t="shared" si="59"/>
        <v/>
      </c>
      <c r="X143" s="52" t="str">
        <f t="shared" si="51"/>
        <v/>
      </c>
      <c r="Y143" s="52" t="str">
        <f>IF($A143="","",X143/((1+$E$32)^COUNT($A$55:$A143)))</f>
        <v/>
      </c>
      <c r="Z143" s="45"/>
      <c r="AA143" s="52"/>
      <c r="AB143" s="52" t="str">
        <f t="shared" si="60"/>
        <v/>
      </c>
      <c r="AC143" s="52" t="str">
        <f t="shared" si="61"/>
        <v/>
      </c>
      <c r="AD143" s="52" t="str">
        <f>IF($A143="","",IF(MOD(COUNT($A$55:$A143),$F$5)=0,$F$21,""))</f>
        <v/>
      </c>
      <c r="AE143" s="52" t="str">
        <f t="shared" si="62"/>
        <v/>
      </c>
      <c r="AF143" s="52" t="str">
        <f t="shared" si="52"/>
        <v/>
      </c>
      <c r="AG143" s="52" t="str">
        <f>IF($A143="","",AF143/((1+$F$32)^COUNT($A$55:$A143)))</f>
        <v/>
      </c>
    </row>
    <row r="144" spans="1:33" x14ac:dyDescent="0.2">
      <c r="A144" s="34" t="str">
        <f t="shared" si="53"/>
        <v/>
      </c>
      <c r="B144" s="50" t="str">
        <f>IF(A144="","",IF(MOD(COUNT($A$55:A144),$C$11)=0,"PPA " &amp; RIGHT(B143,1)+1,B143))</f>
        <v/>
      </c>
      <c r="C144" s="52"/>
      <c r="D144" s="52" t="str">
        <f t="shared" si="46"/>
        <v/>
      </c>
      <c r="E144" s="52" t="str">
        <f t="shared" si="47"/>
        <v/>
      </c>
      <c r="F144" s="52" t="str">
        <f>IF(A144="","",IF(MOD(COUNT($A$55:A144),$C$5)=0,$C$21,""))</f>
        <v/>
      </c>
      <c r="G144" s="52" t="str">
        <f t="shared" si="48"/>
        <v/>
      </c>
      <c r="H144" s="52" t="str">
        <f t="shared" si="49"/>
        <v/>
      </c>
      <c r="I144" s="52" t="str">
        <f>IF($A144="","",H144/((1+$C$32)^COUNT($A$55:A144)))</f>
        <v/>
      </c>
      <c r="J144" s="45"/>
      <c r="K144" s="52"/>
      <c r="L144" s="52" t="str">
        <f t="shared" si="54"/>
        <v/>
      </c>
      <c r="M144" s="52" t="str">
        <f t="shared" si="55"/>
        <v/>
      </c>
      <c r="N144" s="52" t="str">
        <f>IF($A144="","",IF(MOD(COUNT($A$55:$A144),$D$5)=0,$D$21,""))</f>
        <v/>
      </c>
      <c r="O144" s="52" t="str">
        <f t="shared" si="56"/>
        <v/>
      </c>
      <c r="P144" s="52" t="str">
        <f t="shared" si="50"/>
        <v/>
      </c>
      <c r="Q144" s="52" t="str">
        <f>IF($A144="","",P144/((1+$D$32)^COUNT($A$55:$A144)))</f>
        <v/>
      </c>
      <c r="R144" s="45"/>
      <c r="S144" s="52"/>
      <c r="T144" s="52" t="str">
        <f t="shared" si="57"/>
        <v/>
      </c>
      <c r="U144" s="52" t="str">
        <f t="shared" si="58"/>
        <v/>
      </c>
      <c r="V144" s="52" t="str">
        <f>IF($A144="","",IF(MOD(COUNT($A$55:$A144),$E$5)=0,$E$21,""))</f>
        <v/>
      </c>
      <c r="W144" s="52" t="str">
        <f t="shared" si="59"/>
        <v/>
      </c>
      <c r="X144" s="52" t="str">
        <f t="shared" si="51"/>
        <v/>
      </c>
      <c r="Y144" s="52" t="str">
        <f>IF($A144="","",X144/((1+$E$32)^COUNT($A$55:$A144)))</f>
        <v/>
      </c>
      <c r="Z144" s="45"/>
      <c r="AA144" s="52"/>
      <c r="AB144" s="52" t="str">
        <f t="shared" si="60"/>
        <v/>
      </c>
      <c r="AC144" s="52" t="str">
        <f t="shared" si="61"/>
        <v/>
      </c>
      <c r="AD144" s="52" t="str">
        <f>IF($A144="","",IF(MOD(COUNT($A$55:$A144),$F$5)=0,$F$21,""))</f>
        <v/>
      </c>
      <c r="AE144" s="52" t="str">
        <f t="shared" si="62"/>
        <v/>
      </c>
      <c r="AF144" s="52" t="str">
        <f t="shared" si="52"/>
        <v/>
      </c>
      <c r="AG144" s="52" t="str">
        <f>IF($A144="","",AF144/((1+$F$32)^COUNT($A$55:$A144)))</f>
        <v/>
      </c>
    </row>
    <row r="145" spans="1:33" x14ac:dyDescent="0.2">
      <c r="A145" s="34" t="str">
        <f t="shared" si="53"/>
        <v/>
      </c>
      <c r="B145" s="50" t="str">
        <f>IF(A145="","",IF(MOD(COUNT($A$55:A145),$C$11)=0,"PPA " &amp; RIGHT(B144,1)+1,B144))</f>
        <v/>
      </c>
      <c r="C145" s="52"/>
      <c r="D145" s="52" t="str">
        <f t="shared" si="46"/>
        <v/>
      </c>
      <c r="E145" s="52" t="str">
        <f t="shared" si="47"/>
        <v/>
      </c>
      <c r="F145" s="52" t="str">
        <f>IF(A145="","",IF(MOD(COUNT($A$55:A145),$C$5)=0,$C$21,""))</f>
        <v/>
      </c>
      <c r="G145" s="52" t="str">
        <f t="shared" si="48"/>
        <v/>
      </c>
      <c r="H145" s="52" t="str">
        <f t="shared" si="49"/>
        <v/>
      </c>
      <c r="I145" s="52" t="str">
        <f>IF($A145="","",H145/((1+$C$32)^COUNT($A$55:A145)))</f>
        <v/>
      </c>
      <c r="J145" s="45"/>
      <c r="K145" s="52"/>
      <c r="L145" s="52" t="str">
        <f t="shared" si="54"/>
        <v/>
      </c>
      <c r="M145" s="52" t="str">
        <f t="shared" si="55"/>
        <v/>
      </c>
      <c r="N145" s="52" t="str">
        <f>IF($A145="","",IF(MOD(COUNT($A$55:$A145),$D$5)=0,$D$21,""))</f>
        <v/>
      </c>
      <c r="O145" s="52" t="str">
        <f t="shared" si="56"/>
        <v/>
      </c>
      <c r="P145" s="52" t="str">
        <f t="shared" si="50"/>
        <v/>
      </c>
      <c r="Q145" s="52" t="str">
        <f>IF($A145="","",P145/((1+$D$32)^COUNT($A$55:$A145)))</f>
        <v/>
      </c>
      <c r="R145" s="45"/>
      <c r="S145" s="52"/>
      <c r="T145" s="52" t="str">
        <f t="shared" si="57"/>
        <v/>
      </c>
      <c r="U145" s="52" t="str">
        <f t="shared" si="58"/>
        <v/>
      </c>
      <c r="V145" s="52" t="str">
        <f>IF($A145="","",IF(MOD(COUNT($A$55:$A145),$E$5)=0,$E$21,""))</f>
        <v/>
      </c>
      <c r="W145" s="52" t="str">
        <f t="shared" si="59"/>
        <v/>
      </c>
      <c r="X145" s="52" t="str">
        <f t="shared" si="51"/>
        <v/>
      </c>
      <c r="Y145" s="52" t="str">
        <f>IF($A145="","",X145/((1+$E$32)^COUNT($A$55:$A145)))</f>
        <v/>
      </c>
      <c r="Z145" s="45"/>
      <c r="AA145" s="52"/>
      <c r="AB145" s="52" t="str">
        <f t="shared" si="60"/>
        <v/>
      </c>
      <c r="AC145" s="52" t="str">
        <f t="shared" si="61"/>
        <v/>
      </c>
      <c r="AD145" s="52" t="str">
        <f>IF($A145="","",IF(MOD(COUNT($A$55:$A145),$F$5)=0,$F$21,""))</f>
        <v/>
      </c>
      <c r="AE145" s="52" t="str">
        <f t="shared" si="62"/>
        <v/>
      </c>
      <c r="AF145" s="52" t="str">
        <f t="shared" si="52"/>
        <v/>
      </c>
      <c r="AG145" s="52" t="str">
        <f>IF($A145="","",AF145/((1+$F$32)^COUNT($A$55:$A145)))</f>
        <v/>
      </c>
    </row>
    <row r="146" spans="1:33" x14ac:dyDescent="0.2">
      <c r="A146" s="34" t="str">
        <f t="shared" si="53"/>
        <v/>
      </c>
      <c r="B146" s="50" t="str">
        <f>IF(A146="","",IF(MOD(COUNT($A$55:A146),$C$11)=0,"PPA " &amp; RIGHT(B145,1)+1,B145))</f>
        <v/>
      </c>
      <c r="C146" s="52"/>
      <c r="D146" s="52" t="str">
        <f t="shared" si="46"/>
        <v/>
      </c>
      <c r="E146" s="52" t="str">
        <f t="shared" si="47"/>
        <v/>
      </c>
      <c r="F146" s="52" t="str">
        <f>IF(A146="","",IF(MOD(COUNT($A$55:A146),$C$5)=0,$C$21,""))</f>
        <v/>
      </c>
      <c r="G146" s="52" t="str">
        <f t="shared" si="48"/>
        <v/>
      </c>
      <c r="H146" s="52" t="str">
        <f t="shared" si="49"/>
        <v/>
      </c>
      <c r="I146" s="52" t="str">
        <f>IF($A146="","",H146/((1+$C$32)^COUNT($A$55:A146)))</f>
        <v/>
      </c>
      <c r="J146" s="45"/>
      <c r="K146" s="52"/>
      <c r="L146" s="52" t="str">
        <f t="shared" si="54"/>
        <v/>
      </c>
      <c r="M146" s="52" t="str">
        <f t="shared" si="55"/>
        <v/>
      </c>
      <c r="N146" s="52" t="str">
        <f>IF($A146="","",IF(MOD(COUNT($A$55:$A146),$D$5)=0,$D$21,""))</f>
        <v/>
      </c>
      <c r="O146" s="52" t="str">
        <f t="shared" si="56"/>
        <v/>
      </c>
      <c r="P146" s="52" t="str">
        <f t="shared" si="50"/>
        <v/>
      </c>
      <c r="Q146" s="52" t="str">
        <f>IF($A146="","",P146/((1+$D$32)^COUNT($A$55:$A146)))</f>
        <v/>
      </c>
      <c r="R146" s="45"/>
      <c r="S146" s="52"/>
      <c r="T146" s="52" t="str">
        <f t="shared" si="57"/>
        <v/>
      </c>
      <c r="U146" s="52" t="str">
        <f t="shared" si="58"/>
        <v/>
      </c>
      <c r="V146" s="52" t="str">
        <f>IF($A146="","",IF(MOD(COUNT($A$55:$A146),$E$5)=0,$E$21,""))</f>
        <v/>
      </c>
      <c r="W146" s="52" t="str">
        <f t="shared" si="59"/>
        <v/>
      </c>
      <c r="X146" s="52" t="str">
        <f t="shared" si="51"/>
        <v/>
      </c>
      <c r="Y146" s="52" t="str">
        <f>IF($A146="","",X146/((1+$E$32)^COUNT($A$55:$A146)))</f>
        <v/>
      </c>
      <c r="Z146" s="45"/>
      <c r="AA146" s="52"/>
      <c r="AB146" s="52" t="str">
        <f t="shared" si="60"/>
        <v/>
      </c>
      <c r="AC146" s="52" t="str">
        <f t="shared" si="61"/>
        <v/>
      </c>
      <c r="AD146" s="52" t="str">
        <f>IF($A146="","",IF(MOD(COUNT($A$55:$A146),$F$5)=0,$F$21,""))</f>
        <v/>
      </c>
      <c r="AE146" s="52" t="str">
        <f t="shared" si="62"/>
        <v/>
      </c>
      <c r="AF146" s="52" t="str">
        <f t="shared" si="52"/>
        <v/>
      </c>
      <c r="AG146" s="52" t="str">
        <f>IF($A146="","",AF146/((1+$F$32)^COUNT($A$55:$A146)))</f>
        <v/>
      </c>
    </row>
    <row r="147" spans="1:33" x14ac:dyDescent="0.2">
      <c r="A147" s="34" t="str">
        <f t="shared" si="53"/>
        <v/>
      </c>
      <c r="B147" s="50" t="str">
        <f>IF(A147="","",IF(MOD(COUNT($A$55:A147),$C$11)=0,"PPA " &amp; RIGHT(B146,1)+1,B146))</f>
        <v/>
      </c>
      <c r="C147" s="52"/>
      <c r="D147" s="52" t="str">
        <f t="shared" si="46"/>
        <v/>
      </c>
      <c r="E147" s="52" t="str">
        <f t="shared" si="47"/>
        <v/>
      </c>
      <c r="F147" s="52" t="str">
        <f>IF(A147="","",IF(MOD(COUNT($A$55:A147),$C$5)=0,$C$21,""))</f>
        <v/>
      </c>
      <c r="G147" s="52" t="str">
        <f t="shared" si="48"/>
        <v/>
      </c>
      <c r="H147" s="52" t="str">
        <f t="shared" si="49"/>
        <v/>
      </c>
      <c r="I147" s="52" t="str">
        <f>IF($A147="","",H147/((1+$C$32)^COUNT($A$55:A147)))</f>
        <v/>
      </c>
      <c r="J147" s="45"/>
      <c r="K147" s="52"/>
      <c r="L147" s="52" t="str">
        <f t="shared" si="54"/>
        <v/>
      </c>
      <c r="M147" s="52" t="str">
        <f t="shared" si="55"/>
        <v/>
      </c>
      <c r="N147" s="52" t="str">
        <f>IF($A147="","",IF(MOD(COUNT($A$55:$A147),$D$5)=0,$D$21,""))</f>
        <v/>
      </c>
      <c r="O147" s="52" t="str">
        <f t="shared" si="56"/>
        <v/>
      </c>
      <c r="P147" s="52" t="str">
        <f t="shared" si="50"/>
        <v/>
      </c>
      <c r="Q147" s="52" t="str">
        <f>IF($A147="","",P147/((1+$D$32)^COUNT($A$55:$A147)))</f>
        <v/>
      </c>
      <c r="R147" s="45"/>
      <c r="S147" s="52"/>
      <c r="T147" s="52" t="str">
        <f t="shared" si="57"/>
        <v/>
      </c>
      <c r="U147" s="52" t="str">
        <f t="shared" si="58"/>
        <v/>
      </c>
      <c r="V147" s="52" t="str">
        <f>IF($A147="","",IF(MOD(COUNT($A$55:$A147),$E$5)=0,$E$21,""))</f>
        <v/>
      </c>
      <c r="W147" s="52" t="str">
        <f t="shared" si="59"/>
        <v/>
      </c>
      <c r="X147" s="52" t="str">
        <f t="shared" si="51"/>
        <v/>
      </c>
      <c r="Y147" s="52" t="str">
        <f>IF($A147="","",X147/((1+$E$32)^COUNT($A$55:$A147)))</f>
        <v/>
      </c>
      <c r="Z147" s="45"/>
      <c r="AA147" s="52"/>
      <c r="AB147" s="52" t="str">
        <f t="shared" si="60"/>
        <v/>
      </c>
      <c r="AC147" s="52" t="str">
        <f t="shared" si="61"/>
        <v/>
      </c>
      <c r="AD147" s="52" t="str">
        <f>IF($A147="","",IF(MOD(COUNT($A$55:$A147),$F$5)=0,$F$21,""))</f>
        <v/>
      </c>
      <c r="AE147" s="52" t="str">
        <f t="shared" si="62"/>
        <v/>
      </c>
      <c r="AF147" s="52" t="str">
        <f t="shared" si="52"/>
        <v/>
      </c>
      <c r="AG147" s="52" t="str">
        <f>IF($A147="","",AF147/((1+$F$32)^COUNT($A$55:$A147)))</f>
        <v/>
      </c>
    </row>
    <row r="148" spans="1:33" x14ac:dyDescent="0.2">
      <c r="A148" s="34" t="str">
        <f t="shared" si="53"/>
        <v/>
      </c>
      <c r="B148" s="50" t="str">
        <f>IF(A148="","",IF(MOD(COUNT($A$55:A148),$C$11)=0,"PPA " &amp; RIGHT(B147,1)+1,B147))</f>
        <v/>
      </c>
      <c r="C148" s="52"/>
      <c r="D148" s="52" t="str">
        <f t="shared" si="46"/>
        <v/>
      </c>
      <c r="E148" s="52" t="str">
        <f t="shared" si="47"/>
        <v/>
      </c>
      <c r="F148" s="52" t="str">
        <f>IF(A148="","",IF(MOD(COUNT($A$55:A148),$C$5)=0,$C$21,""))</f>
        <v/>
      </c>
      <c r="G148" s="52" t="str">
        <f t="shared" si="48"/>
        <v/>
      </c>
      <c r="H148" s="52" t="str">
        <f t="shared" si="49"/>
        <v/>
      </c>
      <c r="I148" s="52" t="str">
        <f>IF($A148="","",H148/((1+$C$32)^COUNT($A$55:A148)))</f>
        <v/>
      </c>
      <c r="J148" s="45"/>
      <c r="K148" s="52"/>
      <c r="L148" s="52" t="str">
        <f t="shared" si="54"/>
        <v/>
      </c>
      <c r="M148" s="52" t="str">
        <f t="shared" si="55"/>
        <v/>
      </c>
      <c r="N148" s="52" t="str">
        <f>IF($A148="","",IF(MOD(COUNT($A$55:$A148),$D$5)=0,$D$21,""))</f>
        <v/>
      </c>
      <c r="O148" s="52" t="str">
        <f t="shared" si="56"/>
        <v/>
      </c>
      <c r="P148" s="52" t="str">
        <f t="shared" si="50"/>
        <v/>
      </c>
      <c r="Q148" s="52" t="str">
        <f>IF($A148="","",P148/((1+$D$32)^COUNT($A$55:$A148)))</f>
        <v/>
      </c>
      <c r="R148" s="45"/>
      <c r="S148" s="52"/>
      <c r="T148" s="52" t="str">
        <f t="shared" si="57"/>
        <v/>
      </c>
      <c r="U148" s="52" t="str">
        <f t="shared" si="58"/>
        <v/>
      </c>
      <c r="V148" s="52" t="str">
        <f>IF($A148="","",IF(MOD(COUNT($A$55:$A148),$E$5)=0,$E$21,""))</f>
        <v/>
      </c>
      <c r="W148" s="52" t="str">
        <f t="shared" si="59"/>
        <v/>
      </c>
      <c r="X148" s="52" t="str">
        <f t="shared" si="51"/>
        <v/>
      </c>
      <c r="Y148" s="52" t="str">
        <f>IF($A148="","",X148/((1+$E$32)^COUNT($A$55:$A148)))</f>
        <v/>
      </c>
      <c r="Z148" s="45"/>
      <c r="AA148" s="52"/>
      <c r="AB148" s="52" t="str">
        <f t="shared" si="60"/>
        <v/>
      </c>
      <c r="AC148" s="52" t="str">
        <f t="shared" si="61"/>
        <v/>
      </c>
      <c r="AD148" s="52" t="str">
        <f>IF($A148="","",IF(MOD(COUNT($A$55:$A148),$F$5)=0,$F$21,""))</f>
        <v/>
      </c>
      <c r="AE148" s="52" t="str">
        <f t="shared" si="62"/>
        <v/>
      </c>
      <c r="AF148" s="52" t="str">
        <f t="shared" si="52"/>
        <v/>
      </c>
      <c r="AG148" s="52" t="str">
        <f>IF($A148="","",AF148/((1+$F$32)^COUNT($A$55:$A148)))</f>
        <v/>
      </c>
    </row>
    <row r="149" spans="1:33" x14ac:dyDescent="0.2">
      <c r="A149" s="34" t="str">
        <f t="shared" si="53"/>
        <v/>
      </c>
      <c r="B149" s="50" t="str">
        <f>IF(A149="","",IF(MOD(COUNT($A$55:A149),$C$11)=0,"PPA " &amp; RIGHT(B148,1)+1,B148))</f>
        <v/>
      </c>
      <c r="C149" s="52"/>
      <c r="D149" s="52" t="str">
        <f t="shared" si="46"/>
        <v/>
      </c>
      <c r="E149" s="52" t="str">
        <f t="shared" si="47"/>
        <v/>
      </c>
      <c r="F149" s="52" t="str">
        <f>IF(A149="","",IF(MOD(COUNT($A$55:A149),$C$5)=0,$C$21,""))</f>
        <v/>
      </c>
      <c r="G149" s="52" t="str">
        <f t="shared" si="48"/>
        <v/>
      </c>
      <c r="H149" s="52" t="str">
        <f t="shared" si="49"/>
        <v/>
      </c>
      <c r="I149" s="52" t="str">
        <f>IF($A149="","",H149/((1+$C$32)^COUNT($A$55:A149)))</f>
        <v/>
      </c>
      <c r="J149" s="45"/>
      <c r="K149" s="52"/>
      <c r="L149" s="52" t="str">
        <f t="shared" si="54"/>
        <v/>
      </c>
      <c r="M149" s="52" t="str">
        <f t="shared" si="55"/>
        <v/>
      </c>
      <c r="N149" s="52" t="str">
        <f>IF($A149="","",IF(MOD(COUNT($A$55:$A149),$D$5)=0,$D$21,""))</f>
        <v/>
      </c>
      <c r="O149" s="52" t="str">
        <f t="shared" si="56"/>
        <v/>
      </c>
      <c r="P149" s="52" t="str">
        <f t="shared" si="50"/>
        <v/>
      </c>
      <c r="Q149" s="52" t="str">
        <f>IF($A149="","",P149/((1+$D$32)^COUNT($A$55:$A149)))</f>
        <v/>
      </c>
      <c r="R149" s="45"/>
      <c r="S149" s="52"/>
      <c r="T149" s="52" t="str">
        <f t="shared" si="57"/>
        <v/>
      </c>
      <c r="U149" s="52" t="str">
        <f t="shared" si="58"/>
        <v/>
      </c>
      <c r="V149" s="52" t="str">
        <f>IF($A149="","",IF(MOD(COUNT($A$55:$A149),$E$5)=0,$E$21,""))</f>
        <v/>
      </c>
      <c r="W149" s="52" t="str">
        <f t="shared" si="59"/>
        <v/>
      </c>
      <c r="X149" s="52" t="str">
        <f t="shared" si="51"/>
        <v/>
      </c>
      <c r="Y149" s="52" t="str">
        <f>IF($A149="","",X149/((1+$E$32)^COUNT($A$55:$A149)))</f>
        <v/>
      </c>
      <c r="Z149" s="45"/>
      <c r="AA149" s="52"/>
      <c r="AB149" s="52" t="str">
        <f t="shared" si="60"/>
        <v/>
      </c>
      <c r="AC149" s="52" t="str">
        <f t="shared" si="61"/>
        <v/>
      </c>
      <c r="AD149" s="52" t="str">
        <f>IF($A149="","",IF(MOD(COUNT($A$55:$A149),$F$5)=0,$F$21,""))</f>
        <v/>
      </c>
      <c r="AE149" s="52" t="str">
        <f t="shared" si="62"/>
        <v/>
      </c>
      <c r="AF149" s="52" t="str">
        <f t="shared" si="52"/>
        <v/>
      </c>
      <c r="AG149" s="52" t="str">
        <f>IF($A149="","",AF149/((1+$F$32)^COUNT($A$55:$A149)))</f>
        <v/>
      </c>
    </row>
    <row r="150" spans="1:33" x14ac:dyDescent="0.2">
      <c r="A150" s="34" t="str">
        <f t="shared" si="53"/>
        <v/>
      </c>
      <c r="B150" s="50" t="str">
        <f>IF(A150="","",IF(MOD(COUNT($A$55:A150),$C$11)=0,"PPA " &amp; RIGHT(B149,1)+1,B149))</f>
        <v/>
      </c>
      <c r="C150" s="52"/>
      <c r="D150" s="52" t="str">
        <f t="shared" si="46"/>
        <v/>
      </c>
      <c r="E150" s="52" t="str">
        <f t="shared" si="47"/>
        <v/>
      </c>
      <c r="F150" s="52" t="str">
        <f>IF(A150="","",IF(MOD(COUNT($A$55:A150),$C$5)=0,$C$21,""))</f>
        <v/>
      </c>
      <c r="G150" s="52" t="str">
        <f t="shared" si="48"/>
        <v/>
      </c>
      <c r="H150" s="52" t="str">
        <f t="shared" si="49"/>
        <v/>
      </c>
      <c r="I150" s="52" t="str">
        <f>IF($A150="","",H150/((1+$C$32)^COUNT($A$55:A150)))</f>
        <v/>
      </c>
      <c r="J150" s="45"/>
      <c r="K150" s="52"/>
      <c r="L150" s="52" t="str">
        <f t="shared" si="54"/>
        <v/>
      </c>
      <c r="M150" s="52" t="str">
        <f t="shared" si="55"/>
        <v/>
      </c>
      <c r="N150" s="52" t="str">
        <f>IF($A150="","",IF(MOD(COUNT($A$55:$A150),$D$5)=0,$D$21,""))</f>
        <v/>
      </c>
      <c r="O150" s="52" t="str">
        <f t="shared" si="56"/>
        <v/>
      </c>
      <c r="P150" s="52" t="str">
        <f t="shared" si="50"/>
        <v/>
      </c>
      <c r="Q150" s="52" t="str">
        <f>IF($A150="","",P150/((1+$D$32)^COUNT($A$55:$A150)))</f>
        <v/>
      </c>
      <c r="R150" s="45"/>
      <c r="S150" s="52"/>
      <c r="T150" s="52" t="str">
        <f t="shared" si="57"/>
        <v/>
      </c>
      <c r="U150" s="52" t="str">
        <f t="shared" si="58"/>
        <v/>
      </c>
      <c r="V150" s="52" t="str">
        <f>IF($A150="","",IF(MOD(COUNT($A$55:$A150),$E$5)=0,$E$21,""))</f>
        <v/>
      </c>
      <c r="W150" s="52" t="str">
        <f t="shared" si="59"/>
        <v/>
      </c>
      <c r="X150" s="52" t="str">
        <f t="shared" si="51"/>
        <v/>
      </c>
      <c r="Y150" s="52" t="str">
        <f>IF($A150="","",X150/((1+$E$32)^COUNT($A$55:$A150)))</f>
        <v/>
      </c>
      <c r="Z150" s="45"/>
      <c r="AA150" s="52"/>
      <c r="AB150" s="52" t="str">
        <f t="shared" si="60"/>
        <v/>
      </c>
      <c r="AC150" s="52" t="str">
        <f t="shared" si="61"/>
        <v/>
      </c>
      <c r="AD150" s="52" t="str">
        <f>IF($A150="","",IF(MOD(COUNT($A$55:$A150),$F$5)=0,$F$21,""))</f>
        <v/>
      </c>
      <c r="AE150" s="52" t="str">
        <f t="shared" si="62"/>
        <v/>
      </c>
      <c r="AF150" s="52" t="str">
        <f t="shared" si="52"/>
        <v/>
      </c>
      <c r="AG150" s="52" t="str">
        <f>IF($A150="","",AF150/((1+$F$32)^COUNT($A$55:$A150)))</f>
        <v/>
      </c>
    </row>
    <row r="151" spans="1:33" x14ac:dyDescent="0.2">
      <c r="A151" s="34" t="str">
        <f t="shared" si="53"/>
        <v/>
      </c>
      <c r="B151" s="50" t="str">
        <f>IF(A151="","",IF(MOD(COUNT($A$55:A151),$C$11)=0,"PPA " &amp; RIGHT(B150,1)+1,B150))</f>
        <v/>
      </c>
      <c r="C151" s="52"/>
      <c r="D151" s="52" t="str">
        <f t="shared" si="46"/>
        <v/>
      </c>
      <c r="E151" s="52" t="str">
        <f t="shared" si="47"/>
        <v/>
      </c>
      <c r="F151" s="52" t="str">
        <f>IF(A151="","",IF(MOD(COUNT($A$55:A151),$C$5)=0,$C$21,""))</f>
        <v/>
      </c>
      <c r="G151" s="52" t="str">
        <f t="shared" si="48"/>
        <v/>
      </c>
      <c r="H151" s="52" t="str">
        <f t="shared" ref="H151:H155" si="63">IF($A151="","",SUM(C151:G151))</f>
        <v/>
      </c>
      <c r="I151" s="52" t="str">
        <f>IF($A151="","",H151/((1+$C$32)^COUNT($A$55:A151)))</f>
        <v/>
      </c>
      <c r="J151" s="45"/>
      <c r="K151" s="52"/>
      <c r="L151" s="52" t="str">
        <f t="shared" si="54"/>
        <v/>
      </c>
      <c r="M151" s="52" t="str">
        <f t="shared" si="55"/>
        <v/>
      </c>
      <c r="N151" s="52" t="str">
        <f>IF($A151="","",IF(MOD(COUNT($A$55:$A151),$D$5)=0,$D$21,""))</f>
        <v/>
      </c>
      <c r="O151" s="52" t="str">
        <f t="shared" si="56"/>
        <v/>
      </c>
      <c r="P151" s="52" t="str">
        <f t="shared" si="50"/>
        <v/>
      </c>
      <c r="Q151" s="52" t="str">
        <f>IF($A151="","",P151/((1+$D$32)^COUNT($A$55:$A151)))</f>
        <v/>
      </c>
      <c r="R151" s="45"/>
      <c r="S151" s="52"/>
      <c r="T151" s="52" t="str">
        <f t="shared" si="57"/>
        <v/>
      </c>
      <c r="U151" s="52" t="str">
        <f t="shared" si="58"/>
        <v/>
      </c>
      <c r="V151" s="52" t="str">
        <f>IF($A151="","",IF(MOD(COUNT($A$55:$A151),$E$5)=0,$E$21,""))</f>
        <v/>
      </c>
      <c r="W151" s="52" t="str">
        <f t="shared" si="59"/>
        <v/>
      </c>
      <c r="X151" s="52" t="str">
        <f t="shared" si="51"/>
        <v/>
      </c>
      <c r="Y151" s="52" t="str">
        <f>IF($A151="","",X151/((1+$E$32)^COUNT($A$55:$A151)))</f>
        <v/>
      </c>
      <c r="Z151" s="45"/>
      <c r="AA151" s="52"/>
      <c r="AB151" s="52" t="str">
        <f t="shared" si="60"/>
        <v/>
      </c>
      <c r="AC151" s="52" t="str">
        <f t="shared" si="61"/>
        <v/>
      </c>
      <c r="AD151" s="52" t="str">
        <f>IF($A151="","",IF(MOD(COUNT($A$55:$A151),$F$5)=0,$F$21,""))</f>
        <v/>
      </c>
      <c r="AE151" s="52" t="str">
        <f t="shared" si="62"/>
        <v/>
      </c>
      <c r="AF151" s="52" t="str">
        <f t="shared" si="52"/>
        <v/>
      </c>
      <c r="AG151" s="52" t="str">
        <f>IF($A151="","",AF151/((1+$F$32)^COUNT($A$55:$A151)))</f>
        <v/>
      </c>
    </row>
    <row r="152" spans="1:33" x14ac:dyDescent="0.2">
      <c r="A152" s="34" t="str">
        <f t="shared" si="53"/>
        <v/>
      </c>
      <c r="B152" s="50" t="str">
        <f>IF(A152="","",IF(MOD(COUNT($A$55:A152),$C$11)=0,"PPA " &amp; RIGHT(B151,1)+1,B151))</f>
        <v/>
      </c>
      <c r="C152" s="52"/>
      <c r="D152" s="52" t="str">
        <f t="shared" si="46"/>
        <v/>
      </c>
      <c r="E152" s="52" t="str">
        <f t="shared" si="47"/>
        <v/>
      </c>
      <c r="F152" s="52" t="str">
        <f>IF(A152="","",IF(MOD(COUNT($A$55:A152),$C$5)=0,$C$21,""))</f>
        <v/>
      </c>
      <c r="G152" s="52" t="str">
        <f t="shared" si="48"/>
        <v/>
      </c>
      <c r="H152" s="52" t="str">
        <f t="shared" si="63"/>
        <v/>
      </c>
      <c r="I152" s="52" t="str">
        <f>IF($A152="","",H152/((1+$C$32)^COUNT($A$55:A152)))</f>
        <v/>
      </c>
      <c r="J152" s="45"/>
      <c r="K152" s="52"/>
      <c r="L152" s="52" t="str">
        <f t="shared" si="54"/>
        <v/>
      </c>
      <c r="M152" s="52" t="str">
        <f t="shared" si="55"/>
        <v/>
      </c>
      <c r="N152" s="52" t="str">
        <f>IF($A152="","",IF(MOD(COUNT($A$55:$A152),$D$5)=0,$D$21,""))</f>
        <v/>
      </c>
      <c r="O152" s="52" t="str">
        <f t="shared" si="56"/>
        <v/>
      </c>
      <c r="P152" s="52" t="str">
        <f t="shared" si="50"/>
        <v/>
      </c>
      <c r="Q152" s="52" t="str">
        <f>IF($A152="","",P152/((1+$D$32)^COUNT($A$55:$A152)))</f>
        <v/>
      </c>
      <c r="R152" s="45"/>
      <c r="S152" s="52"/>
      <c r="T152" s="52" t="str">
        <f t="shared" si="57"/>
        <v/>
      </c>
      <c r="U152" s="52" t="str">
        <f t="shared" si="58"/>
        <v/>
      </c>
      <c r="V152" s="52" t="str">
        <f>IF($A152="","",IF(MOD(COUNT($A$55:$A152),$E$5)=0,$E$21,""))</f>
        <v/>
      </c>
      <c r="W152" s="52" t="str">
        <f t="shared" si="59"/>
        <v/>
      </c>
      <c r="X152" s="52" t="str">
        <f t="shared" si="51"/>
        <v/>
      </c>
      <c r="Y152" s="52" t="str">
        <f>IF($A152="","",X152/((1+$E$32)^COUNT($A$55:$A152)))</f>
        <v/>
      </c>
      <c r="Z152" s="45"/>
      <c r="AA152" s="52"/>
      <c r="AB152" s="52" t="str">
        <f t="shared" si="60"/>
        <v/>
      </c>
      <c r="AC152" s="52" t="str">
        <f t="shared" si="61"/>
        <v/>
      </c>
      <c r="AD152" s="52" t="str">
        <f>IF($A152="","",IF(MOD(COUNT($A$55:$A152),$F$5)=0,$F$21,""))</f>
        <v/>
      </c>
      <c r="AE152" s="52" t="str">
        <f t="shared" si="62"/>
        <v/>
      </c>
      <c r="AF152" s="52" t="str">
        <f t="shared" si="52"/>
        <v/>
      </c>
      <c r="AG152" s="52" t="str">
        <f>IF($A152="","",AF152/((1+$F$32)^COUNT($A$55:$A152)))</f>
        <v/>
      </c>
    </row>
    <row r="153" spans="1:33" x14ac:dyDescent="0.2">
      <c r="A153" s="34" t="str">
        <f t="shared" si="53"/>
        <v/>
      </c>
      <c r="B153" s="50" t="str">
        <f>IF(A153="","",IF(MOD(COUNT($A$55:A153),$C$11)=0,"PPA " &amp; RIGHT(B152,1)+1,B152))</f>
        <v/>
      </c>
      <c r="C153" s="52"/>
      <c r="D153" s="52" t="str">
        <f t="shared" si="46"/>
        <v/>
      </c>
      <c r="E153" s="52" t="str">
        <f t="shared" si="47"/>
        <v/>
      </c>
      <c r="F153" s="52" t="str">
        <f>IF(A153="","",IF(MOD(COUNT($A$55:A153),$C$5)=0,$C$21,""))</f>
        <v/>
      </c>
      <c r="G153" s="52" t="str">
        <f t="shared" si="48"/>
        <v/>
      </c>
      <c r="H153" s="52" t="str">
        <f t="shared" si="63"/>
        <v/>
      </c>
      <c r="I153" s="52" t="str">
        <f>IF($A153="","",H153/((1+$C$32)^COUNT($A$55:A153)))</f>
        <v/>
      </c>
      <c r="J153" s="45"/>
      <c r="K153" s="52"/>
      <c r="L153" s="52" t="str">
        <f t="shared" si="54"/>
        <v/>
      </c>
      <c r="M153" s="52" t="str">
        <f t="shared" si="55"/>
        <v/>
      </c>
      <c r="N153" s="52" t="str">
        <f>IF($A153="","",IF(MOD(COUNT($A$55:$A153),$D$5)=0,$D$21,""))</f>
        <v/>
      </c>
      <c r="O153" s="52" t="str">
        <f t="shared" si="56"/>
        <v/>
      </c>
      <c r="P153" s="52" t="str">
        <f t="shared" si="50"/>
        <v/>
      </c>
      <c r="Q153" s="52" t="str">
        <f>IF($A153="","",P153/((1+$D$32)^COUNT($A$55:$A153)))</f>
        <v/>
      </c>
      <c r="R153" s="45"/>
      <c r="S153" s="52"/>
      <c r="T153" s="52" t="str">
        <f t="shared" si="57"/>
        <v/>
      </c>
      <c r="U153" s="52" t="str">
        <f t="shared" si="58"/>
        <v/>
      </c>
      <c r="V153" s="52" t="str">
        <f>IF($A153="","",IF(MOD(COUNT($A$55:$A153),$E$5)=0,$E$21,""))</f>
        <v/>
      </c>
      <c r="W153" s="52" t="str">
        <f t="shared" si="59"/>
        <v/>
      </c>
      <c r="X153" s="52" t="str">
        <f t="shared" si="51"/>
        <v/>
      </c>
      <c r="Y153" s="52" t="str">
        <f>IF($A153="","",X153/((1+$E$32)^COUNT($A$55:$A153)))</f>
        <v/>
      </c>
      <c r="Z153" s="45"/>
      <c r="AA153" s="52"/>
      <c r="AB153" s="52" t="str">
        <f t="shared" si="60"/>
        <v/>
      </c>
      <c r="AC153" s="52" t="str">
        <f t="shared" si="61"/>
        <v/>
      </c>
      <c r="AD153" s="52" t="str">
        <f>IF($A153="","",IF(MOD(COUNT($A$55:$A153),$F$5)=0,$F$21,""))</f>
        <v/>
      </c>
      <c r="AE153" s="52" t="str">
        <f t="shared" si="62"/>
        <v/>
      </c>
      <c r="AF153" s="52" t="str">
        <f t="shared" si="52"/>
        <v/>
      </c>
      <c r="AG153" s="52" t="str">
        <f>IF($A153="","",AF153/((1+$F$32)^COUNT($A$55:$A153)))</f>
        <v/>
      </c>
    </row>
    <row r="154" spans="1:33" x14ac:dyDescent="0.2">
      <c r="A154" s="34" t="str">
        <f t="shared" si="53"/>
        <v/>
      </c>
      <c r="B154" s="50" t="str">
        <f>IF(A154="","",IF(MOD(COUNT($A$55:A154),$C$11)=0,"PPA " &amp; RIGHT(B153,1)+1,B153))</f>
        <v/>
      </c>
      <c r="C154" s="52"/>
      <c r="D154" s="52" t="str">
        <f t="shared" si="46"/>
        <v/>
      </c>
      <c r="E154" s="52" t="str">
        <f t="shared" si="47"/>
        <v/>
      </c>
      <c r="F154" s="52" t="str">
        <f>IF(A154="","",IF(MOD(COUNT($A$55:A154),$C$5)=0,$C$21,""))</f>
        <v/>
      </c>
      <c r="G154" s="52" t="str">
        <f t="shared" si="48"/>
        <v/>
      </c>
      <c r="H154" s="52" t="str">
        <f t="shared" si="63"/>
        <v/>
      </c>
      <c r="I154" s="52" t="str">
        <f>IF($A154="","",H154/((1+$C$32)^COUNT($A$55:A154)))</f>
        <v/>
      </c>
      <c r="J154" s="45"/>
      <c r="K154" s="52"/>
      <c r="L154" s="52" t="str">
        <f t="shared" si="54"/>
        <v/>
      </c>
      <c r="M154" s="52" t="str">
        <f t="shared" si="55"/>
        <v/>
      </c>
      <c r="N154" s="52" t="str">
        <f>IF($A154="","",IF(MOD(COUNT($A$55:$A154),$D$5)=0,$D$21,""))</f>
        <v/>
      </c>
      <c r="O154" s="52" t="str">
        <f t="shared" si="56"/>
        <v/>
      </c>
      <c r="P154" s="52" t="str">
        <f t="shared" si="50"/>
        <v/>
      </c>
      <c r="Q154" s="52" t="str">
        <f>IF($A154="","",P154/((1+$D$32)^COUNT($A$55:$A154)))</f>
        <v/>
      </c>
      <c r="R154" s="45"/>
      <c r="S154" s="52"/>
      <c r="T154" s="52" t="str">
        <f t="shared" si="57"/>
        <v/>
      </c>
      <c r="U154" s="52" t="str">
        <f t="shared" si="58"/>
        <v/>
      </c>
      <c r="V154" s="52" t="str">
        <f>IF($A154="","",IF(MOD(COUNT($A$55:$A154),$E$5)=0,$E$21,""))</f>
        <v/>
      </c>
      <c r="W154" s="52" t="str">
        <f t="shared" si="59"/>
        <v/>
      </c>
      <c r="X154" s="52" t="str">
        <f t="shared" si="51"/>
        <v/>
      </c>
      <c r="Y154" s="52" t="str">
        <f>IF($A154="","",X154/((1+$E$32)^COUNT($A$55:$A154)))</f>
        <v/>
      </c>
      <c r="Z154" s="45"/>
      <c r="AA154" s="52"/>
      <c r="AB154" s="52" t="str">
        <f t="shared" si="60"/>
        <v/>
      </c>
      <c r="AC154" s="52" t="str">
        <f t="shared" si="61"/>
        <v/>
      </c>
      <c r="AD154" s="52" t="str">
        <f>IF($A154="","",IF(MOD(COUNT($A$55:$A154),$F$5)=0,$F$21,""))</f>
        <v/>
      </c>
      <c r="AE154" s="52" t="str">
        <f t="shared" si="62"/>
        <v/>
      </c>
      <c r="AF154" s="52" t="str">
        <f t="shared" si="52"/>
        <v/>
      </c>
      <c r="AG154" s="52" t="str">
        <f>IF($A154="","",AF154/((1+$F$32)^COUNT($A$55:$A154)))</f>
        <v/>
      </c>
    </row>
    <row r="155" spans="1:33" x14ac:dyDescent="0.2">
      <c r="A155" s="34" t="str">
        <f t="shared" si="53"/>
        <v/>
      </c>
      <c r="B155" s="50" t="str">
        <f>IF(A155="","",IF(MOD(COUNT($A$55:A155),$C$11)=0,"PPA " &amp; RIGHT(B154,1)+1,B154))</f>
        <v/>
      </c>
      <c r="C155" s="52"/>
      <c r="D155" s="52" t="str">
        <f t="shared" si="46"/>
        <v/>
      </c>
      <c r="E155" s="52" t="str">
        <f t="shared" si="47"/>
        <v/>
      </c>
      <c r="F155" s="52" t="str">
        <f>IF(A155="","",IF(MOD(COUNT($A$55:A155),$C$5)=0,$C$21,""))</f>
        <v/>
      </c>
      <c r="G155" s="52" t="str">
        <f t="shared" si="48"/>
        <v/>
      </c>
      <c r="H155" s="52" t="str">
        <f t="shared" si="63"/>
        <v/>
      </c>
      <c r="I155" s="52" t="str">
        <f>IF($A155="","",H155/((1+$C$32)^COUNT($A$55:A155)))</f>
        <v/>
      </c>
      <c r="J155" s="45"/>
      <c r="K155" s="52"/>
      <c r="L155" s="52" t="str">
        <f t="shared" si="54"/>
        <v/>
      </c>
      <c r="M155" s="52" t="str">
        <f t="shared" si="55"/>
        <v/>
      </c>
      <c r="N155" s="52" t="str">
        <f>IF($A155="","",IF(MOD(COUNT($A$55:$A155),$D$5)=0,$D$21,""))</f>
        <v/>
      </c>
      <c r="O155" s="52" t="str">
        <f t="shared" si="56"/>
        <v/>
      </c>
      <c r="P155" s="52" t="str">
        <f t="shared" si="50"/>
        <v/>
      </c>
      <c r="Q155" s="52" t="str">
        <f>IF($A155="","",P155/((1+$D$32)^COUNT($A$55:$A155)))</f>
        <v/>
      </c>
      <c r="R155" s="45"/>
      <c r="S155" s="52"/>
      <c r="T155" s="52" t="str">
        <f t="shared" si="57"/>
        <v/>
      </c>
      <c r="U155" s="52" t="str">
        <f t="shared" si="58"/>
        <v/>
      </c>
      <c r="V155" s="52" t="str">
        <f>IF($A155="","",IF(MOD(COUNT($A$55:$A155),$E$5)=0,$E$21,""))</f>
        <v/>
      </c>
      <c r="W155" s="52" t="str">
        <f t="shared" si="59"/>
        <v/>
      </c>
      <c r="X155" s="52" t="str">
        <f t="shared" si="51"/>
        <v/>
      </c>
      <c r="Y155" s="52" t="str">
        <f>IF($A155="","",X155/((1+$E$32)^COUNT($A$55:$A155)))</f>
        <v/>
      </c>
      <c r="Z155" s="45"/>
      <c r="AA155" s="52"/>
      <c r="AB155" s="52" t="str">
        <f t="shared" si="60"/>
        <v/>
      </c>
      <c r="AC155" s="52" t="str">
        <f t="shared" si="61"/>
        <v/>
      </c>
      <c r="AD155" s="52" t="str">
        <f>IF($A155="","",IF(MOD(COUNT($A$55:$A155),$F$5)=0,$F$21,""))</f>
        <v/>
      </c>
      <c r="AE155" s="52" t="str">
        <f t="shared" si="62"/>
        <v/>
      </c>
      <c r="AF155" s="52" t="str">
        <f t="shared" si="52"/>
        <v/>
      </c>
      <c r="AG155" s="52" t="str">
        <f>IF($A155="","",AF155/((1+$F$32)^COUNT($A$55:$A155)))</f>
        <v/>
      </c>
    </row>
  </sheetData>
  <mergeCells count="4">
    <mergeCell ref="AA51:AG51"/>
    <mergeCell ref="C51:I51"/>
    <mergeCell ref="K51:Q51"/>
    <mergeCell ref="S51:Y51"/>
  </mergeCells>
  <phoneticPr fontId="23" type="noConversion"/>
  <pageMargins left="0.7" right="0.7" top="0.75" bottom="0.75" header="0.3" footer="0.3"/>
  <drawing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A11E76-2AD7-48BE-90B5-FFEEF480F5A1}">
  <sheetPr codeName="Sheet3"/>
  <dimension ref="A1:B16"/>
  <sheetViews>
    <sheetView workbookViewId="0">
      <selection activeCell="C4" sqref="C4"/>
    </sheetView>
  </sheetViews>
  <sheetFormatPr baseColWidth="10" defaultColWidth="8.83203125" defaultRowHeight="15" x14ac:dyDescent="0.2"/>
  <cols>
    <col min="1" max="1" width="23.6640625" bestFit="1" customWidth="1"/>
    <col min="2" max="2" width="11.83203125" bestFit="1" customWidth="1"/>
  </cols>
  <sheetData>
    <row r="1" spans="1:2" x14ac:dyDescent="0.2">
      <c r="A1" t="s">
        <v>146</v>
      </c>
      <c r="B1" t="s">
        <v>58</v>
      </c>
    </row>
    <row r="2" spans="1:2" x14ac:dyDescent="0.2">
      <c r="A2">
        <v>1</v>
      </c>
      <c r="B2" s="12">
        <v>1.03</v>
      </c>
    </row>
    <row r="3" spans="1:2" x14ac:dyDescent="0.2">
      <c r="A3">
        <v>2</v>
      </c>
      <c r="B3" s="12">
        <v>1.05</v>
      </c>
    </row>
    <row r="4" spans="1:2" x14ac:dyDescent="0.2">
      <c r="A4">
        <v>3</v>
      </c>
      <c r="B4" s="12">
        <v>1.08</v>
      </c>
    </row>
    <row r="5" spans="1:2" x14ac:dyDescent="0.2">
      <c r="A5">
        <v>4</v>
      </c>
      <c r="B5" s="12">
        <v>1.1000000000000001</v>
      </c>
    </row>
    <row r="6" spans="1:2" x14ac:dyDescent="0.2">
      <c r="A6">
        <v>5</v>
      </c>
      <c r="B6" s="12">
        <v>1.1499999999999999</v>
      </c>
    </row>
    <row r="7" spans="1:2" x14ac:dyDescent="0.2">
      <c r="A7">
        <v>6</v>
      </c>
      <c r="B7" s="12">
        <v>1.18</v>
      </c>
    </row>
    <row r="8" spans="1:2" x14ac:dyDescent="0.2">
      <c r="A8">
        <v>7</v>
      </c>
      <c r="B8" s="12">
        <v>1.2</v>
      </c>
    </row>
    <row r="9" spans="1:2" x14ac:dyDescent="0.2">
      <c r="A9">
        <v>8</v>
      </c>
      <c r="B9" s="12">
        <v>1.25</v>
      </c>
    </row>
    <row r="10" spans="1:2" x14ac:dyDescent="0.2">
      <c r="A10">
        <v>9</v>
      </c>
      <c r="B10" s="12">
        <v>1.3</v>
      </c>
    </row>
    <row r="11" spans="1:2" x14ac:dyDescent="0.2">
      <c r="A11">
        <v>10</v>
      </c>
      <c r="B11" s="12">
        <v>1.35</v>
      </c>
    </row>
    <row r="12" spans="1:2" x14ac:dyDescent="0.2">
      <c r="A12">
        <v>11</v>
      </c>
      <c r="B12" s="12">
        <v>1.36</v>
      </c>
    </row>
    <row r="13" spans="1:2" x14ac:dyDescent="0.2">
      <c r="A13">
        <v>12</v>
      </c>
      <c r="B13" s="12">
        <v>1.41</v>
      </c>
    </row>
    <row r="14" spans="1:2" x14ac:dyDescent="0.2">
      <c r="A14">
        <v>13</v>
      </c>
      <c r="B14" s="12">
        <v>1.42</v>
      </c>
    </row>
    <row r="15" spans="1:2" x14ac:dyDescent="0.2">
      <c r="A15">
        <v>14</v>
      </c>
      <c r="B15" s="12">
        <v>1.44</v>
      </c>
    </row>
    <row r="16" spans="1:2" x14ac:dyDescent="0.2">
      <c r="A16">
        <v>15</v>
      </c>
      <c r="B16" s="12">
        <v>1.45</v>
      </c>
    </row>
  </sheetData>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0ABF2E-3956-4FAF-A016-B810B203AB5B}">
  <sheetPr codeName="Sheet4"/>
  <dimension ref="B1:W38"/>
  <sheetViews>
    <sheetView zoomScale="130" zoomScaleNormal="130" workbookViewId="0">
      <selection activeCell="G34" sqref="G34"/>
    </sheetView>
  </sheetViews>
  <sheetFormatPr baseColWidth="10" defaultColWidth="8.83203125" defaultRowHeight="15" x14ac:dyDescent="0.2"/>
  <sheetData>
    <row r="1" spans="2:20" ht="16" x14ac:dyDescent="0.2">
      <c r="B1" s="2" t="s">
        <v>17</v>
      </c>
      <c r="H1" t="s">
        <v>18</v>
      </c>
    </row>
    <row r="3" spans="2:20" ht="16" x14ac:dyDescent="0.2">
      <c r="M3" s="2" t="s">
        <v>44</v>
      </c>
    </row>
    <row r="5" spans="2:20" x14ac:dyDescent="0.2">
      <c r="B5" t="s">
        <v>7</v>
      </c>
    </row>
    <row r="6" spans="2:20" x14ac:dyDescent="0.2">
      <c r="B6" t="s">
        <v>8</v>
      </c>
      <c r="T6" s="1" t="s">
        <v>45</v>
      </c>
    </row>
    <row r="7" spans="2:20" x14ac:dyDescent="0.2">
      <c r="B7" t="s">
        <v>9</v>
      </c>
      <c r="H7" s="10"/>
      <c r="M7" t="s">
        <v>25</v>
      </c>
    </row>
    <row r="8" spans="2:20" x14ac:dyDescent="0.2">
      <c r="B8" t="s">
        <v>10</v>
      </c>
      <c r="H8" s="10"/>
      <c r="M8" t="s">
        <v>54</v>
      </c>
    </row>
    <row r="9" spans="2:20" x14ac:dyDescent="0.2">
      <c r="B9" t="s">
        <v>11</v>
      </c>
      <c r="H9" s="10"/>
      <c r="M9" t="s">
        <v>49</v>
      </c>
    </row>
    <row r="10" spans="2:20" x14ac:dyDescent="0.2">
      <c r="B10" t="s">
        <v>12</v>
      </c>
      <c r="M10" t="s">
        <v>26</v>
      </c>
      <c r="T10" t="s">
        <v>27</v>
      </c>
    </row>
    <row r="11" spans="2:20" x14ac:dyDescent="0.2">
      <c r="B11" s="5" t="s">
        <v>55</v>
      </c>
      <c r="T11" t="s">
        <v>16</v>
      </c>
    </row>
    <row r="14" spans="2:20" ht="16" x14ac:dyDescent="0.2">
      <c r="P14" s="2" t="s">
        <v>46</v>
      </c>
    </row>
    <row r="15" spans="2:20" ht="16" x14ac:dyDescent="0.2">
      <c r="C15" s="2" t="s">
        <v>48</v>
      </c>
    </row>
    <row r="18" spans="3:23" x14ac:dyDescent="0.2">
      <c r="P18" t="s">
        <v>28</v>
      </c>
    </row>
    <row r="19" spans="3:23" x14ac:dyDescent="0.2">
      <c r="C19" t="s">
        <v>15</v>
      </c>
      <c r="P19" t="s">
        <v>29</v>
      </c>
    </row>
    <row r="20" spans="3:23" x14ac:dyDescent="0.2">
      <c r="C20" t="s">
        <v>13</v>
      </c>
      <c r="P20" t="s">
        <v>31</v>
      </c>
    </row>
    <row r="21" spans="3:23" x14ac:dyDescent="0.2">
      <c r="C21" t="s">
        <v>14</v>
      </c>
      <c r="P21" t="s">
        <v>32</v>
      </c>
    </row>
    <row r="22" spans="3:23" x14ac:dyDescent="0.2">
      <c r="C22" t="s">
        <v>16</v>
      </c>
      <c r="P22" t="s">
        <v>33</v>
      </c>
    </row>
    <row r="23" spans="3:23" ht="16" x14ac:dyDescent="0.2">
      <c r="G23" s="2" t="s">
        <v>47</v>
      </c>
      <c r="P23" t="s">
        <v>30</v>
      </c>
      <c r="W23" t="s">
        <v>35</v>
      </c>
    </row>
    <row r="24" spans="3:23" x14ac:dyDescent="0.2">
      <c r="P24" t="s">
        <v>34</v>
      </c>
      <c r="W24" t="s">
        <v>36</v>
      </c>
    </row>
    <row r="28" spans="3:23" x14ac:dyDescent="0.2">
      <c r="G28" t="s">
        <v>20</v>
      </c>
      <c r="H28" t="s">
        <v>50</v>
      </c>
    </row>
    <row r="29" spans="3:23" x14ac:dyDescent="0.2">
      <c r="G29" t="s">
        <v>21</v>
      </c>
      <c r="H29" t="s">
        <v>51</v>
      </c>
    </row>
    <row r="30" spans="3:23" x14ac:dyDescent="0.2">
      <c r="G30" t="s">
        <v>22</v>
      </c>
      <c r="H30" t="s">
        <v>52</v>
      </c>
    </row>
    <row r="31" spans="3:23" x14ac:dyDescent="0.2">
      <c r="G31" t="s">
        <v>24</v>
      </c>
      <c r="H31" t="s">
        <v>19</v>
      </c>
    </row>
    <row r="32" spans="3:23" x14ac:dyDescent="0.2">
      <c r="G32" t="s">
        <v>23</v>
      </c>
      <c r="H32" t="s">
        <v>53</v>
      </c>
    </row>
    <row r="38" spans="3:3" x14ac:dyDescent="0.2">
      <c r="C38" t="s">
        <v>62</v>
      </c>
    </row>
  </sheetData>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CA66FB-BABF-485E-8C51-41E30E32FB78}">
  <sheetPr codeName="Sheet5"/>
  <dimension ref="A1:E312"/>
  <sheetViews>
    <sheetView workbookViewId="0">
      <selection activeCell="E8" sqref="E8"/>
    </sheetView>
  </sheetViews>
  <sheetFormatPr baseColWidth="10" defaultColWidth="8.83203125" defaultRowHeight="15" x14ac:dyDescent="0.2"/>
  <cols>
    <col min="1" max="1" width="11.6640625" customWidth="1"/>
    <col min="2" max="2" width="12.1640625" customWidth="1"/>
  </cols>
  <sheetData>
    <row r="1" spans="1:5" x14ac:dyDescent="0.2">
      <c r="A1" t="s">
        <v>81</v>
      </c>
    </row>
    <row r="3" spans="1:5" x14ac:dyDescent="0.2">
      <c r="A3" t="s">
        <v>82</v>
      </c>
    </row>
    <row r="4" spans="1:5" x14ac:dyDescent="0.2">
      <c r="A4" t="s">
        <v>83</v>
      </c>
    </row>
    <row r="6" spans="1:5" x14ac:dyDescent="0.2">
      <c r="A6" t="s">
        <v>84</v>
      </c>
    </row>
    <row r="7" spans="1:5" x14ac:dyDescent="0.2">
      <c r="A7" t="s">
        <v>85</v>
      </c>
      <c r="B7" t="s">
        <v>86</v>
      </c>
    </row>
    <row r="8" spans="1:5" x14ac:dyDescent="0.2">
      <c r="A8" t="s">
        <v>87</v>
      </c>
      <c r="B8" t="s">
        <v>88</v>
      </c>
    </row>
    <row r="9" spans="1:5" x14ac:dyDescent="0.2">
      <c r="A9" t="s">
        <v>89</v>
      </c>
      <c r="B9" t="s">
        <v>70</v>
      </c>
      <c r="E9" s="1" t="s">
        <v>107</v>
      </c>
    </row>
    <row r="10" spans="1:5" x14ac:dyDescent="0.2">
      <c r="A10" t="s">
        <v>90</v>
      </c>
      <c r="B10" t="s">
        <v>91</v>
      </c>
      <c r="E10" s="1">
        <f>AVERAGE(E13:E312)</f>
        <v>152.34966666666671</v>
      </c>
    </row>
    <row r="12" spans="1:5" x14ac:dyDescent="0.2">
      <c r="A12" t="s">
        <v>92</v>
      </c>
      <c r="B12" t="s">
        <v>93</v>
      </c>
      <c r="C12" t="s">
        <v>94</v>
      </c>
      <c r="D12" t="s">
        <v>95</v>
      </c>
      <c r="E12" t="s">
        <v>96</v>
      </c>
    </row>
    <row r="13" spans="1:5" x14ac:dyDescent="0.2">
      <c r="A13" s="4">
        <v>44197</v>
      </c>
      <c r="B13" s="4">
        <v>44198</v>
      </c>
      <c r="C13" t="s">
        <v>97</v>
      </c>
      <c r="D13" t="s">
        <v>98</v>
      </c>
      <c r="E13">
        <v>138.6</v>
      </c>
    </row>
    <row r="14" spans="1:5" x14ac:dyDescent="0.2">
      <c r="A14" s="4">
        <v>44197</v>
      </c>
      <c r="B14" s="4">
        <v>44198</v>
      </c>
      <c r="C14" t="s">
        <v>99</v>
      </c>
      <c r="D14" t="s">
        <v>100</v>
      </c>
      <c r="E14">
        <v>132.82</v>
      </c>
    </row>
    <row r="15" spans="1:5" x14ac:dyDescent="0.2">
      <c r="A15" s="4">
        <v>44197</v>
      </c>
      <c r="B15" s="4">
        <v>44198</v>
      </c>
      <c r="C15" t="s">
        <v>101</v>
      </c>
      <c r="D15" t="s">
        <v>102</v>
      </c>
      <c r="E15">
        <v>133.49</v>
      </c>
    </row>
    <row r="16" spans="1:5" x14ac:dyDescent="0.2">
      <c r="A16" s="4">
        <v>44197</v>
      </c>
      <c r="B16" s="4">
        <v>44198</v>
      </c>
      <c r="C16" t="s">
        <v>103</v>
      </c>
      <c r="D16" t="s">
        <v>104</v>
      </c>
      <c r="E16">
        <v>142.91999999999999</v>
      </c>
    </row>
    <row r="17" spans="1:5" x14ac:dyDescent="0.2">
      <c r="A17" s="4">
        <v>44197</v>
      </c>
      <c r="B17" s="4">
        <v>44198</v>
      </c>
      <c r="C17" t="s">
        <v>105</v>
      </c>
      <c r="D17" t="s">
        <v>106</v>
      </c>
      <c r="E17">
        <v>132.86000000000001</v>
      </c>
    </row>
    <row r="18" spans="1:5" x14ac:dyDescent="0.2">
      <c r="A18" s="4">
        <v>44198</v>
      </c>
      <c r="B18" s="4">
        <v>44199</v>
      </c>
      <c r="C18" t="s">
        <v>97</v>
      </c>
      <c r="D18" t="s">
        <v>98</v>
      </c>
      <c r="E18">
        <v>241.72</v>
      </c>
    </row>
    <row r="19" spans="1:5" x14ac:dyDescent="0.2">
      <c r="A19" s="4">
        <v>44198</v>
      </c>
      <c r="B19" s="4">
        <v>44199</v>
      </c>
      <c r="C19" t="s">
        <v>99</v>
      </c>
      <c r="D19" t="s">
        <v>100</v>
      </c>
      <c r="E19">
        <v>234.04</v>
      </c>
    </row>
    <row r="20" spans="1:5" x14ac:dyDescent="0.2">
      <c r="A20" s="4">
        <v>44198</v>
      </c>
      <c r="B20" s="4">
        <v>44199</v>
      </c>
      <c r="C20" t="s">
        <v>101</v>
      </c>
      <c r="D20" t="s">
        <v>102</v>
      </c>
      <c r="E20">
        <v>238.74</v>
      </c>
    </row>
    <row r="21" spans="1:5" x14ac:dyDescent="0.2">
      <c r="A21" s="4">
        <v>44198</v>
      </c>
      <c r="B21" s="4">
        <v>44199</v>
      </c>
      <c r="C21" t="s">
        <v>103</v>
      </c>
      <c r="D21" t="s">
        <v>104</v>
      </c>
      <c r="E21">
        <v>262.89999999999998</v>
      </c>
    </row>
    <row r="22" spans="1:5" x14ac:dyDescent="0.2">
      <c r="A22" s="4">
        <v>44198</v>
      </c>
      <c r="B22" s="4">
        <v>44199</v>
      </c>
      <c r="C22" t="s">
        <v>105</v>
      </c>
      <c r="D22" t="s">
        <v>106</v>
      </c>
      <c r="E22">
        <v>245.44</v>
      </c>
    </row>
    <row r="23" spans="1:5" x14ac:dyDescent="0.2">
      <c r="A23" s="4">
        <v>44199</v>
      </c>
      <c r="B23" s="4">
        <v>44200</v>
      </c>
      <c r="C23" t="s">
        <v>97</v>
      </c>
      <c r="D23" t="s">
        <v>98</v>
      </c>
      <c r="E23">
        <v>249.07</v>
      </c>
    </row>
    <row r="24" spans="1:5" x14ac:dyDescent="0.2">
      <c r="A24" s="4">
        <v>44199</v>
      </c>
      <c r="B24" s="4">
        <v>44200</v>
      </c>
      <c r="C24" t="s">
        <v>99</v>
      </c>
      <c r="D24" t="s">
        <v>100</v>
      </c>
      <c r="E24">
        <v>244.65</v>
      </c>
    </row>
    <row r="25" spans="1:5" x14ac:dyDescent="0.2">
      <c r="A25" s="4">
        <v>44199</v>
      </c>
      <c r="B25" s="4">
        <v>44200</v>
      </c>
      <c r="C25" t="s">
        <v>101</v>
      </c>
      <c r="D25" t="s">
        <v>102</v>
      </c>
      <c r="E25">
        <v>248.08</v>
      </c>
    </row>
    <row r="26" spans="1:5" x14ac:dyDescent="0.2">
      <c r="A26" s="4">
        <v>44199</v>
      </c>
      <c r="B26" s="4">
        <v>44200</v>
      </c>
      <c r="C26" t="s">
        <v>103</v>
      </c>
      <c r="D26" t="s">
        <v>104</v>
      </c>
      <c r="E26">
        <v>268.23</v>
      </c>
    </row>
    <row r="27" spans="1:5" x14ac:dyDescent="0.2">
      <c r="A27" s="4">
        <v>44199</v>
      </c>
      <c r="B27" s="4">
        <v>44200</v>
      </c>
      <c r="C27" t="s">
        <v>105</v>
      </c>
      <c r="D27" t="s">
        <v>106</v>
      </c>
      <c r="E27">
        <v>254.47</v>
      </c>
    </row>
    <row r="28" spans="1:5" x14ac:dyDescent="0.2">
      <c r="A28" s="4">
        <v>44200</v>
      </c>
      <c r="B28" s="4">
        <v>44201</v>
      </c>
      <c r="C28" t="s">
        <v>97</v>
      </c>
      <c r="D28" t="s">
        <v>98</v>
      </c>
      <c r="E28">
        <v>271.87</v>
      </c>
    </row>
    <row r="29" spans="1:5" x14ac:dyDescent="0.2">
      <c r="A29" s="4">
        <v>44200</v>
      </c>
      <c r="B29" s="4">
        <v>44201</v>
      </c>
      <c r="C29" t="s">
        <v>99</v>
      </c>
      <c r="D29" t="s">
        <v>100</v>
      </c>
      <c r="E29">
        <v>265.41000000000003</v>
      </c>
    </row>
    <row r="30" spans="1:5" x14ac:dyDescent="0.2">
      <c r="A30" s="4">
        <v>44200</v>
      </c>
      <c r="B30" s="4">
        <v>44201</v>
      </c>
      <c r="C30" t="s">
        <v>101</v>
      </c>
      <c r="D30" t="s">
        <v>102</v>
      </c>
      <c r="E30">
        <v>262.42</v>
      </c>
    </row>
    <row r="31" spans="1:5" x14ac:dyDescent="0.2">
      <c r="A31" s="4">
        <v>44200</v>
      </c>
      <c r="B31" s="4">
        <v>44201</v>
      </c>
      <c r="C31" t="s">
        <v>103</v>
      </c>
      <c r="D31" t="s">
        <v>104</v>
      </c>
      <c r="E31">
        <v>282.22000000000003</v>
      </c>
    </row>
    <row r="32" spans="1:5" x14ac:dyDescent="0.2">
      <c r="A32" s="4">
        <v>44200</v>
      </c>
      <c r="B32" s="4">
        <v>44201</v>
      </c>
      <c r="C32" t="s">
        <v>105</v>
      </c>
      <c r="D32" t="s">
        <v>106</v>
      </c>
      <c r="E32">
        <v>270.62</v>
      </c>
    </row>
    <row r="33" spans="1:5" x14ac:dyDescent="0.2">
      <c r="A33" s="4">
        <v>44201</v>
      </c>
      <c r="B33" s="4">
        <v>44202</v>
      </c>
      <c r="C33" t="s">
        <v>97</v>
      </c>
      <c r="D33" t="s">
        <v>98</v>
      </c>
      <c r="E33">
        <v>299.94</v>
      </c>
    </row>
    <row r="34" spans="1:5" x14ac:dyDescent="0.2">
      <c r="A34" s="4">
        <v>44201</v>
      </c>
      <c r="B34" s="4">
        <v>44202</v>
      </c>
      <c r="C34" t="s">
        <v>99</v>
      </c>
      <c r="D34" t="s">
        <v>100</v>
      </c>
      <c r="E34">
        <v>291.55</v>
      </c>
    </row>
    <row r="35" spans="1:5" x14ac:dyDescent="0.2">
      <c r="A35" s="4">
        <v>44201</v>
      </c>
      <c r="B35" s="4">
        <v>44202</v>
      </c>
      <c r="C35" t="s">
        <v>101</v>
      </c>
      <c r="D35" t="s">
        <v>102</v>
      </c>
      <c r="E35">
        <v>283.22000000000003</v>
      </c>
    </row>
    <row r="36" spans="1:5" x14ac:dyDescent="0.2">
      <c r="A36" s="4">
        <v>44201</v>
      </c>
      <c r="B36" s="4">
        <v>44202</v>
      </c>
      <c r="C36" t="s">
        <v>103</v>
      </c>
      <c r="D36" t="s">
        <v>104</v>
      </c>
      <c r="E36">
        <v>302.10000000000002</v>
      </c>
    </row>
    <row r="37" spans="1:5" x14ac:dyDescent="0.2">
      <c r="A37" s="4">
        <v>44201</v>
      </c>
      <c r="B37" s="4">
        <v>44202</v>
      </c>
      <c r="C37" t="s">
        <v>105</v>
      </c>
      <c r="D37" t="s">
        <v>106</v>
      </c>
      <c r="E37">
        <v>279.27999999999997</v>
      </c>
    </row>
    <row r="38" spans="1:5" x14ac:dyDescent="0.2">
      <c r="A38" s="4">
        <v>44202</v>
      </c>
      <c r="B38" s="4">
        <v>44203</v>
      </c>
      <c r="C38" t="s">
        <v>97</v>
      </c>
      <c r="D38" t="s">
        <v>98</v>
      </c>
      <c r="E38">
        <v>270.31</v>
      </c>
    </row>
    <row r="39" spans="1:5" x14ac:dyDescent="0.2">
      <c r="A39" s="4">
        <v>44202</v>
      </c>
      <c r="B39" s="4">
        <v>44203</v>
      </c>
      <c r="C39" t="s">
        <v>99</v>
      </c>
      <c r="D39" t="s">
        <v>100</v>
      </c>
      <c r="E39">
        <v>262.45999999999998</v>
      </c>
    </row>
    <row r="40" spans="1:5" x14ac:dyDescent="0.2">
      <c r="A40" s="4">
        <v>44202</v>
      </c>
      <c r="B40" s="4">
        <v>44203</v>
      </c>
      <c r="C40" t="s">
        <v>101</v>
      </c>
      <c r="D40" t="s">
        <v>102</v>
      </c>
      <c r="E40">
        <v>251.22</v>
      </c>
    </row>
    <row r="41" spans="1:5" x14ac:dyDescent="0.2">
      <c r="A41" s="4">
        <v>44202</v>
      </c>
      <c r="B41" s="4">
        <v>44203</v>
      </c>
      <c r="C41" t="s">
        <v>103</v>
      </c>
      <c r="D41" t="s">
        <v>104</v>
      </c>
      <c r="E41">
        <v>263.76</v>
      </c>
    </row>
    <row r="42" spans="1:5" x14ac:dyDescent="0.2">
      <c r="A42" s="4">
        <v>44202</v>
      </c>
      <c r="B42" s="4">
        <v>44203</v>
      </c>
      <c r="C42" t="s">
        <v>105</v>
      </c>
      <c r="D42" t="s">
        <v>106</v>
      </c>
      <c r="E42">
        <v>244.26</v>
      </c>
    </row>
    <row r="43" spans="1:5" x14ac:dyDescent="0.2">
      <c r="A43" s="4">
        <v>44203</v>
      </c>
      <c r="B43" s="4">
        <v>44204</v>
      </c>
      <c r="C43" t="s">
        <v>97</v>
      </c>
      <c r="D43" t="s">
        <v>98</v>
      </c>
      <c r="E43">
        <v>193.89</v>
      </c>
    </row>
    <row r="44" spans="1:5" x14ac:dyDescent="0.2">
      <c r="A44" s="4">
        <v>44203</v>
      </c>
      <c r="B44" s="4">
        <v>44204</v>
      </c>
      <c r="C44" t="s">
        <v>99</v>
      </c>
      <c r="D44" t="s">
        <v>100</v>
      </c>
      <c r="E44">
        <v>185.82</v>
      </c>
    </row>
    <row r="45" spans="1:5" x14ac:dyDescent="0.2">
      <c r="A45" s="4">
        <v>44203</v>
      </c>
      <c r="B45" s="4">
        <v>44204</v>
      </c>
      <c r="C45" t="s">
        <v>101</v>
      </c>
      <c r="D45" t="s">
        <v>102</v>
      </c>
      <c r="E45">
        <v>175.48</v>
      </c>
    </row>
    <row r="46" spans="1:5" x14ac:dyDescent="0.2">
      <c r="A46" s="4">
        <v>44203</v>
      </c>
      <c r="B46" s="4">
        <v>44204</v>
      </c>
      <c r="C46" t="s">
        <v>103</v>
      </c>
      <c r="D46" t="s">
        <v>104</v>
      </c>
      <c r="E46">
        <v>181.52</v>
      </c>
    </row>
    <row r="47" spans="1:5" x14ac:dyDescent="0.2">
      <c r="A47" s="4">
        <v>44203</v>
      </c>
      <c r="B47" s="4">
        <v>44204</v>
      </c>
      <c r="C47" t="s">
        <v>105</v>
      </c>
      <c r="D47" t="s">
        <v>106</v>
      </c>
      <c r="E47">
        <v>165.51</v>
      </c>
    </row>
    <row r="48" spans="1:5" x14ac:dyDescent="0.2">
      <c r="A48" s="4">
        <v>44204</v>
      </c>
      <c r="B48" s="4">
        <v>44205</v>
      </c>
      <c r="C48" t="s">
        <v>97</v>
      </c>
      <c r="D48" t="s">
        <v>98</v>
      </c>
      <c r="E48">
        <v>129.12</v>
      </c>
    </row>
    <row r="49" spans="1:5" x14ac:dyDescent="0.2">
      <c r="A49" s="4">
        <v>44204</v>
      </c>
      <c r="B49" s="4">
        <v>44205</v>
      </c>
      <c r="C49" t="s">
        <v>99</v>
      </c>
      <c r="D49" t="s">
        <v>100</v>
      </c>
      <c r="E49">
        <v>122.08</v>
      </c>
    </row>
    <row r="50" spans="1:5" x14ac:dyDescent="0.2">
      <c r="A50" s="4">
        <v>44204</v>
      </c>
      <c r="B50" s="4">
        <v>44205</v>
      </c>
      <c r="C50" t="s">
        <v>101</v>
      </c>
      <c r="D50" t="s">
        <v>102</v>
      </c>
      <c r="E50">
        <v>117.15</v>
      </c>
    </row>
    <row r="51" spans="1:5" x14ac:dyDescent="0.2">
      <c r="A51" s="4">
        <v>44204</v>
      </c>
      <c r="B51" s="4">
        <v>44205</v>
      </c>
      <c r="C51" t="s">
        <v>103</v>
      </c>
      <c r="D51" t="s">
        <v>104</v>
      </c>
      <c r="E51">
        <v>104.17</v>
      </c>
    </row>
    <row r="52" spans="1:5" x14ac:dyDescent="0.2">
      <c r="A52" s="4">
        <v>44204</v>
      </c>
      <c r="B52" s="4">
        <v>44205</v>
      </c>
      <c r="C52" t="s">
        <v>105</v>
      </c>
      <c r="D52" t="s">
        <v>106</v>
      </c>
      <c r="E52">
        <v>95.46</v>
      </c>
    </row>
    <row r="53" spans="1:5" x14ac:dyDescent="0.2">
      <c r="A53" s="4">
        <v>44205</v>
      </c>
      <c r="B53" s="4">
        <v>44206</v>
      </c>
      <c r="C53" t="s">
        <v>97</v>
      </c>
      <c r="D53" t="s">
        <v>98</v>
      </c>
      <c r="E53">
        <v>98.95</v>
      </c>
    </row>
    <row r="54" spans="1:5" x14ac:dyDescent="0.2">
      <c r="A54" s="4">
        <v>44205</v>
      </c>
      <c r="B54" s="4">
        <v>44206</v>
      </c>
      <c r="C54" t="s">
        <v>99</v>
      </c>
      <c r="D54" t="s">
        <v>100</v>
      </c>
      <c r="E54">
        <v>93.24</v>
      </c>
    </row>
    <row r="55" spans="1:5" x14ac:dyDescent="0.2">
      <c r="A55" s="4">
        <v>44205</v>
      </c>
      <c r="B55" s="4">
        <v>44206</v>
      </c>
      <c r="C55" t="s">
        <v>101</v>
      </c>
      <c r="D55" t="s">
        <v>102</v>
      </c>
      <c r="E55">
        <v>86.88</v>
      </c>
    </row>
    <row r="56" spans="1:5" x14ac:dyDescent="0.2">
      <c r="A56" s="4">
        <v>44205</v>
      </c>
      <c r="B56" s="4">
        <v>44206</v>
      </c>
      <c r="C56" t="s">
        <v>103</v>
      </c>
      <c r="D56" t="s">
        <v>104</v>
      </c>
      <c r="E56">
        <v>82.68</v>
      </c>
    </row>
    <row r="57" spans="1:5" x14ac:dyDescent="0.2">
      <c r="A57" s="4">
        <v>44205</v>
      </c>
      <c r="B57" s="4">
        <v>44206</v>
      </c>
      <c r="C57" t="s">
        <v>105</v>
      </c>
      <c r="D57" t="s">
        <v>106</v>
      </c>
      <c r="E57">
        <v>71.3</v>
      </c>
    </row>
    <row r="58" spans="1:5" x14ac:dyDescent="0.2">
      <c r="A58" s="4">
        <v>44206</v>
      </c>
      <c r="B58" s="4">
        <v>44207</v>
      </c>
      <c r="C58" t="s">
        <v>97</v>
      </c>
      <c r="D58" t="s">
        <v>98</v>
      </c>
      <c r="E58">
        <v>75.64</v>
      </c>
    </row>
    <row r="59" spans="1:5" x14ac:dyDescent="0.2">
      <c r="A59" s="4">
        <v>44206</v>
      </c>
      <c r="B59" s="4">
        <v>44207</v>
      </c>
      <c r="C59" t="s">
        <v>99</v>
      </c>
      <c r="D59" t="s">
        <v>100</v>
      </c>
      <c r="E59">
        <v>70.319999999999993</v>
      </c>
    </row>
    <row r="60" spans="1:5" x14ac:dyDescent="0.2">
      <c r="A60" s="4">
        <v>44206</v>
      </c>
      <c r="B60" s="4">
        <v>44207</v>
      </c>
      <c r="C60" t="s">
        <v>101</v>
      </c>
      <c r="D60" t="s">
        <v>102</v>
      </c>
      <c r="E60">
        <v>65.83</v>
      </c>
    </row>
    <row r="61" spans="1:5" x14ac:dyDescent="0.2">
      <c r="A61" s="4">
        <v>44206</v>
      </c>
      <c r="B61" s="4">
        <v>44207</v>
      </c>
      <c r="C61" t="s">
        <v>103</v>
      </c>
      <c r="D61" t="s">
        <v>104</v>
      </c>
      <c r="E61">
        <v>60.11</v>
      </c>
    </row>
    <row r="62" spans="1:5" x14ac:dyDescent="0.2">
      <c r="A62" s="4">
        <v>44206</v>
      </c>
      <c r="B62" s="4">
        <v>44207</v>
      </c>
      <c r="C62" t="s">
        <v>105</v>
      </c>
      <c r="D62" t="s">
        <v>106</v>
      </c>
      <c r="E62">
        <v>54.07</v>
      </c>
    </row>
    <row r="63" spans="1:5" x14ac:dyDescent="0.2">
      <c r="A63" s="4">
        <v>44207</v>
      </c>
      <c r="B63" s="4">
        <v>44208</v>
      </c>
      <c r="C63" t="s">
        <v>97</v>
      </c>
      <c r="D63" t="s">
        <v>98</v>
      </c>
      <c r="E63">
        <v>93.18</v>
      </c>
    </row>
    <row r="64" spans="1:5" x14ac:dyDescent="0.2">
      <c r="A64" s="4">
        <v>44207</v>
      </c>
      <c r="B64" s="4">
        <v>44208</v>
      </c>
      <c r="C64" t="s">
        <v>99</v>
      </c>
      <c r="D64" t="s">
        <v>100</v>
      </c>
      <c r="E64">
        <v>85.83</v>
      </c>
    </row>
    <row r="65" spans="1:5" x14ac:dyDescent="0.2">
      <c r="A65" s="4">
        <v>44207</v>
      </c>
      <c r="B65" s="4">
        <v>44208</v>
      </c>
      <c r="C65" t="s">
        <v>101</v>
      </c>
      <c r="D65" t="s">
        <v>102</v>
      </c>
      <c r="E65">
        <v>83.75</v>
      </c>
    </row>
    <row r="66" spans="1:5" x14ac:dyDescent="0.2">
      <c r="A66" s="4">
        <v>44207</v>
      </c>
      <c r="B66" s="4">
        <v>44208</v>
      </c>
      <c r="C66" t="s">
        <v>103</v>
      </c>
      <c r="D66" t="s">
        <v>104</v>
      </c>
      <c r="E66">
        <v>82.51</v>
      </c>
    </row>
    <row r="67" spans="1:5" x14ac:dyDescent="0.2">
      <c r="A67" s="4">
        <v>44207</v>
      </c>
      <c r="B67" s="4">
        <v>44208</v>
      </c>
      <c r="C67" t="s">
        <v>105</v>
      </c>
      <c r="D67" t="s">
        <v>106</v>
      </c>
      <c r="E67">
        <v>76</v>
      </c>
    </row>
    <row r="68" spans="1:5" x14ac:dyDescent="0.2">
      <c r="A68" s="4">
        <v>44208</v>
      </c>
      <c r="B68" s="4">
        <v>44562</v>
      </c>
      <c r="C68" t="s">
        <v>97</v>
      </c>
      <c r="D68" t="s">
        <v>98</v>
      </c>
      <c r="E68">
        <v>65.72</v>
      </c>
    </row>
    <row r="69" spans="1:5" x14ac:dyDescent="0.2">
      <c r="A69" s="4">
        <v>44208</v>
      </c>
      <c r="B69" s="4">
        <v>44562</v>
      </c>
      <c r="C69" t="s">
        <v>99</v>
      </c>
      <c r="D69" t="s">
        <v>100</v>
      </c>
      <c r="E69">
        <v>60.89</v>
      </c>
    </row>
    <row r="70" spans="1:5" x14ac:dyDescent="0.2">
      <c r="A70" s="4">
        <v>44208</v>
      </c>
      <c r="B70" s="4">
        <v>44562</v>
      </c>
      <c r="C70" t="s">
        <v>101</v>
      </c>
      <c r="D70" t="s">
        <v>102</v>
      </c>
      <c r="E70">
        <v>56.55</v>
      </c>
    </row>
    <row r="71" spans="1:5" x14ac:dyDescent="0.2">
      <c r="A71" s="4">
        <v>44208</v>
      </c>
      <c r="B71" s="4">
        <v>44562</v>
      </c>
      <c r="C71" t="s">
        <v>103</v>
      </c>
      <c r="D71" t="s">
        <v>104</v>
      </c>
      <c r="E71">
        <v>52.7</v>
      </c>
    </row>
    <row r="72" spans="1:5" x14ac:dyDescent="0.2">
      <c r="A72" s="4">
        <v>44208</v>
      </c>
      <c r="B72" s="4">
        <v>44562</v>
      </c>
      <c r="C72" t="s">
        <v>105</v>
      </c>
      <c r="D72" t="s">
        <v>106</v>
      </c>
      <c r="E72">
        <v>47.01</v>
      </c>
    </row>
    <row r="73" spans="1:5" x14ac:dyDescent="0.2">
      <c r="A73" s="4">
        <v>44562</v>
      </c>
      <c r="B73" s="4">
        <v>44563</v>
      </c>
      <c r="C73" t="s">
        <v>97</v>
      </c>
      <c r="D73" t="s">
        <v>98</v>
      </c>
      <c r="E73">
        <v>165.76</v>
      </c>
    </row>
    <row r="74" spans="1:5" x14ac:dyDescent="0.2">
      <c r="A74" s="4">
        <v>44562</v>
      </c>
      <c r="B74" s="4">
        <v>44563</v>
      </c>
      <c r="C74" t="s">
        <v>99</v>
      </c>
      <c r="D74" t="s">
        <v>100</v>
      </c>
      <c r="E74">
        <v>156.04</v>
      </c>
    </row>
    <row r="75" spans="1:5" x14ac:dyDescent="0.2">
      <c r="A75" s="4">
        <v>44562</v>
      </c>
      <c r="B75" s="4">
        <v>44563</v>
      </c>
      <c r="C75" t="s">
        <v>101</v>
      </c>
      <c r="D75" t="s">
        <v>102</v>
      </c>
      <c r="E75">
        <v>152.19</v>
      </c>
    </row>
    <row r="76" spans="1:5" x14ac:dyDescent="0.2">
      <c r="A76" s="4">
        <v>44562</v>
      </c>
      <c r="B76" s="4">
        <v>44563</v>
      </c>
      <c r="C76" t="s">
        <v>103</v>
      </c>
      <c r="D76" t="s">
        <v>104</v>
      </c>
      <c r="E76">
        <v>161.33000000000001</v>
      </c>
    </row>
    <row r="77" spans="1:5" x14ac:dyDescent="0.2">
      <c r="A77" s="4">
        <v>44562</v>
      </c>
      <c r="B77" s="4">
        <v>44563</v>
      </c>
      <c r="C77" t="s">
        <v>105</v>
      </c>
      <c r="D77" t="s">
        <v>106</v>
      </c>
      <c r="E77">
        <v>152.29</v>
      </c>
    </row>
    <row r="78" spans="1:5" x14ac:dyDescent="0.2">
      <c r="A78" s="4">
        <v>44563</v>
      </c>
      <c r="B78" s="4">
        <v>44564</v>
      </c>
      <c r="C78" t="s">
        <v>97</v>
      </c>
      <c r="D78" t="s">
        <v>98</v>
      </c>
      <c r="E78">
        <v>161.97999999999999</v>
      </c>
    </row>
    <row r="79" spans="1:5" x14ac:dyDescent="0.2">
      <c r="A79" s="4">
        <v>44563</v>
      </c>
      <c r="B79" s="4">
        <v>44564</v>
      </c>
      <c r="C79" t="s">
        <v>99</v>
      </c>
      <c r="D79" t="s">
        <v>100</v>
      </c>
      <c r="E79">
        <v>153.04</v>
      </c>
    </row>
    <row r="80" spans="1:5" x14ac:dyDescent="0.2">
      <c r="A80" s="4">
        <v>44563</v>
      </c>
      <c r="B80" s="4">
        <v>44564</v>
      </c>
      <c r="C80" t="s">
        <v>101</v>
      </c>
      <c r="D80" t="s">
        <v>102</v>
      </c>
      <c r="E80">
        <v>146.97</v>
      </c>
    </row>
    <row r="81" spans="1:5" x14ac:dyDescent="0.2">
      <c r="A81" s="4">
        <v>44563</v>
      </c>
      <c r="B81" s="4">
        <v>44564</v>
      </c>
      <c r="C81" t="s">
        <v>103</v>
      </c>
      <c r="D81" t="s">
        <v>104</v>
      </c>
      <c r="E81">
        <v>118.14</v>
      </c>
    </row>
    <row r="82" spans="1:5" x14ac:dyDescent="0.2">
      <c r="A82" s="4">
        <v>44563</v>
      </c>
      <c r="B82" s="4">
        <v>44564</v>
      </c>
      <c r="C82" t="s">
        <v>105</v>
      </c>
      <c r="D82" t="s">
        <v>106</v>
      </c>
      <c r="E82">
        <v>115.2</v>
      </c>
    </row>
    <row r="83" spans="1:5" x14ac:dyDescent="0.2">
      <c r="A83" s="4">
        <v>44564</v>
      </c>
      <c r="B83" s="4">
        <v>44565</v>
      </c>
      <c r="C83" t="s">
        <v>97</v>
      </c>
      <c r="D83" t="s">
        <v>98</v>
      </c>
      <c r="E83">
        <v>206.49</v>
      </c>
    </row>
    <row r="84" spans="1:5" x14ac:dyDescent="0.2">
      <c r="A84" s="4">
        <v>44564</v>
      </c>
      <c r="B84" s="4">
        <v>44565</v>
      </c>
      <c r="C84" t="s">
        <v>99</v>
      </c>
      <c r="D84" t="s">
        <v>100</v>
      </c>
      <c r="E84">
        <v>193.63</v>
      </c>
    </row>
    <row r="85" spans="1:5" x14ac:dyDescent="0.2">
      <c r="A85" s="4">
        <v>44564</v>
      </c>
      <c r="B85" s="4">
        <v>44565</v>
      </c>
      <c r="C85" t="s">
        <v>101</v>
      </c>
      <c r="D85" t="s">
        <v>102</v>
      </c>
      <c r="E85">
        <v>191.88</v>
      </c>
    </row>
    <row r="86" spans="1:5" x14ac:dyDescent="0.2">
      <c r="A86" s="4">
        <v>44564</v>
      </c>
      <c r="B86" s="4">
        <v>44565</v>
      </c>
      <c r="C86" t="s">
        <v>103</v>
      </c>
      <c r="D86" t="s">
        <v>104</v>
      </c>
      <c r="E86">
        <v>199.61</v>
      </c>
    </row>
    <row r="87" spans="1:5" x14ac:dyDescent="0.2">
      <c r="A87" s="4">
        <v>44564</v>
      </c>
      <c r="B87" s="4">
        <v>44565</v>
      </c>
      <c r="C87" t="s">
        <v>105</v>
      </c>
      <c r="D87" t="s">
        <v>106</v>
      </c>
      <c r="E87">
        <v>201.55</v>
      </c>
    </row>
    <row r="88" spans="1:5" x14ac:dyDescent="0.2">
      <c r="A88" s="4">
        <v>44565</v>
      </c>
      <c r="B88" s="4">
        <v>44566</v>
      </c>
      <c r="C88" t="s">
        <v>97</v>
      </c>
      <c r="D88" t="s">
        <v>98</v>
      </c>
      <c r="E88">
        <v>199.18</v>
      </c>
    </row>
    <row r="89" spans="1:5" x14ac:dyDescent="0.2">
      <c r="A89" s="4">
        <v>44565</v>
      </c>
      <c r="B89" s="4">
        <v>44566</v>
      </c>
      <c r="C89" t="s">
        <v>99</v>
      </c>
      <c r="D89" t="s">
        <v>100</v>
      </c>
      <c r="E89">
        <v>191.41</v>
      </c>
    </row>
    <row r="90" spans="1:5" x14ac:dyDescent="0.2">
      <c r="A90" s="4">
        <v>44565</v>
      </c>
      <c r="B90" s="4">
        <v>44566</v>
      </c>
      <c r="C90" t="s">
        <v>101</v>
      </c>
      <c r="D90" t="s">
        <v>102</v>
      </c>
      <c r="E90">
        <v>194.12</v>
      </c>
    </row>
    <row r="91" spans="1:5" x14ac:dyDescent="0.2">
      <c r="A91" s="4">
        <v>44565</v>
      </c>
      <c r="B91" s="4">
        <v>44566</v>
      </c>
      <c r="C91" t="s">
        <v>103</v>
      </c>
      <c r="D91" t="s">
        <v>104</v>
      </c>
      <c r="E91">
        <v>213.99</v>
      </c>
    </row>
    <row r="92" spans="1:5" x14ac:dyDescent="0.2">
      <c r="A92" s="4">
        <v>44565</v>
      </c>
      <c r="B92" s="4">
        <v>44566</v>
      </c>
      <c r="C92" t="s">
        <v>105</v>
      </c>
      <c r="D92" t="s">
        <v>106</v>
      </c>
      <c r="E92">
        <v>211.09</v>
      </c>
    </row>
    <row r="93" spans="1:5" x14ac:dyDescent="0.2">
      <c r="A93" s="4">
        <v>44566</v>
      </c>
      <c r="B93" s="4">
        <v>44567</v>
      </c>
      <c r="C93" t="s">
        <v>97</v>
      </c>
      <c r="D93" t="s">
        <v>98</v>
      </c>
      <c r="E93">
        <v>225.36</v>
      </c>
    </row>
    <row r="94" spans="1:5" x14ac:dyDescent="0.2">
      <c r="A94" s="4">
        <v>44566</v>
      </c>
      <c r="B94" s="4">
        <v>44567</v>
      </c>
      <c r="C94" t="s">
        <v>99</v>
      </c>
      <c r="D94" t="s">
        <v>100</v>
      </c>
      <c r="E94">
        <v>215.3</v>
      </c>
    </row>
    <row r="95" spans="1:5" x14ac:dyDescent="0.2">
      <c r="A95" s="4">
        <v>44566</v>
      </c>
      <c r="B95" s="4">
        <v>44567</v>
      </c>
      <c r="C95" t="s">
        <v>101</v>
      </c>
      <c r="D95" t="s">
        <v>102</v>
      </c>
      <c r="E95">
        <v>208.88</v>
      </c>
    </row>
    <row r="96" spans="1:5" x14ac:dyDescent="0.2">
      <c r="A96" s="4">
        <v>44566</v>
      </c>
      <c r="B96" s="4">
        <v>44567</v>
      </c>
      <c r="C96" t="s">
        <v>103</v>
      </c>
      <c r="D96" t="s">
        <v>104</v>
      </c>
      <c r="E96">
        <v>220.52</v>
      </c>
    </row>
    <row r="97" spans="1:5" x14ac:dyDescent="0.2">
      <c r="A97" s="4">
        <v>44566</v>
      </c>
      <c r="B97" s="4">
        <v>44567</v>
      </c>
      <c r="C97" t="s">
        <v>105</v>
      </c>
      <c r="D97" t="s">
        <v>106</v>
      </c>
      <c r="E97">
        <v>210.28</v>
      </c>
    </row>
    <row r="98" spans="1:5" x14ac:dyDescent="0.2">
      <c r="A98" s="4">
        <v>44567</v>
      </c>
      <c r="B98" s="4">
        <v>44568</v>
      </c>
      <c r="C98" t="s">
        <v>97</v>
      </c>
      <c r="D98" t="s">
        <v>98</v>
      </c>
      <c r="E98">
        <v>176.66</v>
      </c>
    </row>
    <row r="99" spans="1:5" x14ac:dyDescent="0.2">
      <c r="A99" s="4">
        <v>44567</v>
      </c>
      <c r="B99" s="4">
        <v>44568</v>
      </c>
      <c r="C99" t="s">
        <v>99</v>
      </c>
      <c r="D99" t="s">
        <v>100</v>
      </c>
      <c r="E99">
        <v>165.41</v>
      </c>
    </row>
    <row r="100" spans="1:5" x14ac:dyDescent="0.2">
      <c r="A100" s="4">
        <v>44567</v>
      </c>
      <c r="B100" s="4">
        <v>44568</v>
      </c>
      <c r="C100" t="s">
        <v>101</v>
      </c>
      <c r="D100" t="s">
        <v>102</v>
      </c>
      <c r="E100">
        <v>158.97999999999999</v>
      </c>
    </row>
    <row r="101" spans="1:5" x14ac:dyDescent="0.2">
      <c r="A101" s="4">
        <v>44567</v>
      </c>
      <c r="B101" s="4">
        <v>44568</v>
      </c>
      <c r="C101" t="s">
        <v>103</v>
      </c>
      <c r="D101" t="s">
        <v>104</v>
      </c>
      <c r="E101">
        <v>165.68</v>
      </c>
    </row>
    <row r="102" spans="1:5" x14ac:dyDescent="0.2">
      <c r="A102" s="4">
        <v>44567</v>
      </c>
      <c r="B102" s="4">
        <v>44568</v>
      </c>
      <c r="C102" t="s">
        <v>105</v>
      </c>
      <c r="D102" t="s">
        <v>106</v>
      </c>
      <c r="E102">
        <v>155.47</v>
      </c>
    </row>
    <row r="103" spans="1:5" x14ac:dyDescent="0.2">
      <c r="A103" s="4">
        <v>44568</v>
      </c>
      <c r="B103" s="4">
        <v>44569</v>
      </c>
      <c r="C103" t="s">
        <v>97</v>
      </c>
      <c r="D103" t="s">
        <v>98</v>
      </c>
      <c r="E103">
        <v>106.51</v>
      </c>
    </row>
    <row r="104" spans="1:5" x14ac:dyDescent="0.2">
      <c r="A104" s="4">
        <v>44568</v>
      </c>
      <c r="B104" s="4">
        <v>44569</v>
      </c>
      <c r="C104" t="s">
        <v>99</v>
      </c>
      <c r="D104" t="s">
        <v>100</v>
      </c>
      <c r="E104">
        <v>98.85</v>
      </c>
    </row>
    <row r="105" spans="1:5" x14ac:dyDescent="0.2">
      <c r="A105" s="4">
        <v>44568</v>
      </c>
      <c r="B105" s="4">
        <v>44569</v>
      </c>
      <c r="C105" t="s">
        <v>101</v>
      </c>
      <c r="D105" t="s">
        <v>102</v>
      </c>
      <c r="E105">
        <v>99.19</v>
      </c>
    </row>
    <row r="106" spans="1:5" x14ac:dyDescent="0.2">
      <c r="A106" s="4">
        <v>44568</v>
      </c>
      <c r="B106" s="4">
        <v>44569</v>
      </c>
      <c r="C106" t="s">
        <v>103</v>
      </c>
      <c r="D106" t="s">
        <v>104</v>
      </c>
      <c r="E106">
        <v>108.01</v>
      </c>
    </row>
    <row r="107" spans="1:5" x14ac:dyDescent="0.2">
      <c r="A107" s="4">
        <v>44568</v>
      </c>
      <c r="B107" s="4">
        <v>44569</v>
      </c>
      <c r="C107" t="s">
        <v>105</v>
      </c>
      <c r="D107" t="s">
        <v>106</v>
      </c>
      <c r="E107">
        <v>98.85</v>
      </c>
    </row>
    <row r="108" spans="1:5" x14ac:dyDescent="0.2">
      <c r="A108" s="4">
        <v>44569</v>
      </c>
      <c r="B108" s="4">
        <v>44570</v>
      </c>
      <c r="C108" t="s">
        <v>97</v>
      </c>
      <c r="D108" t="s">
        <v>98</v>
      </c>
      <c r="E108">
        <v>48.65</v>
      </c>
    </row>
    <row r="109" spans="1:5" x14ac:dyDescent="0.2">
      <c r="A109" s="4">
        <v>44569</v>
      </c>
      <c r="B109" s="4">
        <v>44570</v>
      </c>
      <c r="C109" t="s">
        <v>99</v>
      </c>
      <c r="D109" t="s">
        <v>100</v>
      </c>
      <c r="E109">
        <v>45.54</v>
      </c>
    </row>
    <row r="110" spans="1:5" x14ac:dyDescent="0.2">
      <c r="A110" s="4">
        <v>44569</v>
      </c>
      <c r="B110" s="4">
        <v>44570</v>
      </c>
      <c r="C110" t="s">
        <v>101</v>
      </c>
      <c r="D110" t="s">
        <v>102</v>
      </c>
      <c r="E110">
        <v>44.78</v>
      </c>
    </row>
    <row r="111" spans="1:5" x14ac:dyDescent="0.2">
      <c r="A111" s="4">
        <v>44569</v>
      </c>
      <c r="B111" s="4">
        <v>44570</v>
      </c>
      <c r="C111" t="s">
        <v>103</v>
      </c>
      <c r="D111" t="s">
        <v>104</v>
      </c>
      <c r="E111">
        <v>44.5</v>
      </c>
    </row>
    <row r="112" spans="1:5" x14ac:dyDescent="0.2">
      <c r="A112" s="4">
        <v>44569</v>
      </c>
      <c r="B112" s="4">
        <v>44570</v>
      </c>
      <c r="C112" t="s">
        <v>105</v>
      </c>
      <c r="D112" t="s">
        <v>106</v>
      </c>
      <c r="E112">
        <v>39.96</v>
      </c>
    </row>
    <row r="113" spans="1:5" x14ac:dyDescent="0.2">
      <c r="A113" s="4">
        <v>44570</v>
      </c>
      <c r="B113" s="4">
        <v>44571</v>
      </c>
      <c r="C113" t="s">
        <v>97</v>
      </c>
      <c r="D113" t="s">
        <v>98</v>
      </c>
      <c r="E113">
        <v>58.81</v>
      </c>
    </row>
    <row r="114" spans="1:5" x14ac:dyDescent="0.2">
      <c r="A114" s="4">
        <v>44570</v>
      </c>
      <c r="B114" s="4">
        <v>44571</v>
      </c>
      <c r="C114" t="s">
        <v>99</v>
      </c>
      <c r="D114" t="s">
        <v>100</v>
      </c>
      <c r="E114">
        <v>55.01</v>
      </c>
    </row>
    <row r="115" spans="1:5" x14ac:dyDescent="0.2">
      <c r="A115" s="4">
        <v>44570</v>
      </c>
      <c r="B115" s="4">
        <v>44571</v>
      </c>
      <c r="C115" t="s">
        <v>101</v>
      </c>
      <c r="D115" t="s">
        <v>102</v>
      </c>
      <c r="E115">
        <v>53.77</v>
      </c>
    </row>
    <row r="116" spans="1:5" x14ac:dyDescent="0.2">
      <c r="A116" s="4">
        <v>44570</v>
      </c>
      <c r="B116" s="4">
        <v>44571</v>
      </c>
      <c r="C116" t="s">
        <v>103</v>
      </c>
      <c r="D116" t="s">
        <v>104</v>
      </c>
      <c r="E116">
        <v>54.15</v>
      </c>
    </row>
    <row r="117" spans="1:5" x14ac:dyDescent="0.2">
      <c r="A117" s="4">
        <v>44570</v>
      </c>
      <c r="B117" s="4">
        <v>44571</v>
      </c>
      <c r="C117" t="s">
        <v>105</v>
      </c>
      <c r="D117" t="s">
        <v>106</v>
      </c>
      <c r="E117">
        <v>49.94</v>
      </c>
    </row>
    <row r="118" spans="1:5" x14ac:dyDescent="0.2">
      <c r="A118" s="4">
        <v>44571</v>
      </c>
      <c r="B118" s="4">
        <v>44572</v>
      </c>
      <c r="C118" t="s">
        <v>97</v>
      </c>
      <c r="D118" t="s">
        <v>98</v>
      </c>
      <c r="E118">
        <v>79.099999999999994</v>
      </c>
    </row>
    <row r="119" spans="1:5" x14ac:dyDescent="0.2">
      <c r="A119" s="4">
        <v>44571</v>
      </c>
      <c r="B119" s="4">
        <v>44572</v>
      </c>
      <c r="C119" t="s">
        <v>99</v>
      </c>
      <c r="D119" t="s">
        <v>100</v>
      </c>
      <c r="E119">
        <v>74.11</v>
      </c>
    </row>
    <row r="120" spans="1:5" x14ac:dyDescent="0.2">
      <c r="A120" s="4">
        <v>44571</v>
      </c>
      <c r="B120" s="4">
        <v>44572</v>
      </c>
      <c r="C120" t="s">
        <v>101</v>
      </c>
      <c r="D120" t="s">
        <v>102</v>
      </c>
      <c r="E120">
        <v>73.400000000000006</v>
      </c>
    </row>
    <row r="121" spans="1:5" x14ac:dyDescent="0.2">
      <c r="A121" s="4">
        <v>44571</v>
      </c>
      <c r="B121" s="4">
        <v>44572</v>
      </c>
      <c r="C121" t="s">
        <v>103</v>
      </c>
      <c r="D121" t="s">
        <v>104</v>
      </c>
      <c r="E121">
        <v>73.150000000000006</v>
      </c>
    </row>
    <row r="122" spans="1:5" x14ac:dyDescent="0.2">
      <c r="A122" s="4">
        <v>44571</v>
      </c>
      <c r="B122" s="4">
        <v>44572</v>
      </c>
      <c r="C122" t="s">
        <v>105</v>
      </c>
      <c r="D122" t="s">
        <v>106</v>
      </c>
      <c r="E122">
        <v>68.900000000000006</v>
      </c>
    </row>
    <row r="123" spans="1:5" x14ac:dyDescent="0.2">
      <c r="A123" s="4">
        <v>44572</v>
      </c>
      <c r="B123" s="4">
        <v>44573</v>
      </c>
      <c r="C123" t="s">
        <v>97</v>
      </c>
      <c r="D123" t="s">
        <v>98</v>
      </c>
      <c r="E123">
        <v>46.19</v>
      </c>
    </row>
    <row r="124" spans="1:5" x14ac:dyDescent="0.2">
      <c r="A124" s="4">
        <v>44572</v>
      </c>
      <c r="B124" s="4">
        <v>44573</v>
      </c>
      <c r="C124" t="s">
        <v>99</v>
      </c>
      <c r="D124" t="s">
        <v>100</v>
      </c>
      <c r="E124">
        <v>42.44</v>
      </c>
    </row>
    <row r="125" spans="1:5" x14ac:dyDescent="0.2">
      <c r="A125" s="4">
        <v>44572</v>
      </c>
      <c r="B125" s="4">
        <v>44573</v>
      </c>
      <c r="C125" t="s">
        <v>101</v>
      </c>
      <c r="D125" t="s">
        <v>102</v>
      </c>
      <c r="E125">
        <v>39.14</v>
      </c>
    </row>
    <row r="126" spans="1:5" x14ac:dyDescent="0.2">
      <c r="A126" s="4">
        <v>44572</v>
      </c>
      <c r="B126" s="4">
        <v>44573</v>
      </c>
      <c r="C126" t="s">
        <v>103</v>
      </c>
      <c r="D126" t="s">
        <v>104</v>
      </c>
      <c r="E126">
        <v>33.08</v>
      </c>
    </row>
    <row r="127" spans="1:5" x14ac:dyDescent="0.2">
      <c r="A127" s="4">
        <v>44572</v>
      </c>
      <c r="B127" s="4">
        <v>44573</v>
      </c>
      <c r="C127" t="s">
        <v>105</v>
      </c>
      <c r="D127" t="s">
        <v>106</v>
      </c>
      <c r="E127">
        <v>29.43</v>
      </c>
    </row>
    <row r="128" spans="1:5" x14ac:dyDescent="0.2">
      <c r="A128" s="4">
        <v>44573</v>
      </c>
      <c r="B128" s="4">
        <v>44927</v>
      </c>
      <c r="C128" t="s">
        <v>97</v>
      </c>
      <c r="D128" t="s">
        <v>98</v>
      </c>
      <c r="E128">
        <v>19.489999999999998</v>
      </c>
    </row>
    <row r="129" spans="1:5" x14ac:dyDescent="0.2">
      <c r="A129" s="4">
        <v>44573</v>
      </c>
      <c r="B129" s="4">
        <v>44927</v>
      </c>
      <c r="C129" t="s">
        <v>99</v>
      </c>
      <c r="D129" t="s">
        <v>100</v>
      </c>
      <c r="E129">
        <v>17.84</v>
      </c>
    </row>
    <row r="130" spans="1:5" x14ac:dyDescent="0.2">
      <c r="A130" s="4">
        <v>44573</v>
      </c>
      <c r="B130" s="4">
        <v>44927</v>
      </c>
      <c r="C130" t="s">
        <v>101</v>
      </c>
      <c r="D130" t="s">
        <v>102</v>
      </c>
      <c r="E130">
        <v>16.690000000000001</v>
      </c>
    </row>
    <row r="131" spans="1:5" x14ac:dyDescent="0.2">
      <c r="A131" s="4">
        <v>44573</v>
      </c>
      <c r="B131" s="4">
        <v>44927</v>
      </c>
      <c r="C131" t="s">
        <v>103</v>
      </c>
      <c r="D131" t="s">
        <v>104</v>
      </c>
      <c r="E131">
        <v>14.01</v>
      </c>
    </row>
    <row r="132" spans="1:5" x14ac:dyDescent="0.2">
      <c r="A132" s="4">
        <v>44573</v>
      </c>
      <c r="B132" s="4">
        <v>44927</v>
      </c>
      <c r="C132" t="s">
        <v>105</v>
      </c>
      <c r="D132" t="s">
        <v>106</v>
      </c>
      <c r="E132">
        <v>12.73</v>
      </c>
    </row>
    <row r="133" spans="1:5" x14ac:dyDescent="0.2">
      <c r="A133" s="4">
        <v>44927</v>
      </c>
      <c r="B133" s="4">
        <v>44928</v>
      </c>
      <c r="C133" t="s">
        <v>97</v>
      </c>
      <c r="D133" t="s">
        <v>98</v>
      </c>
      <c r="E133">
        <v>121.48</v>
      </c>
    </row>
    <row r="134" spans="1:5" x14ac:dyDescent="0.2">
      <c r="A134" s="4">
        <v>44927</v>
      </c>
      <c r="B134" s="4">
        <v>44928</v>
      </c>
      <c r="C134" t="s">
        <v>99</v>
      </c>
      <c r="D134" t="s">
        <v>100</v>
      </c>
      <c r="E134">
        <v>111.06</v>
      </c>
    </row>
    <row r="135" spans="1:5" x14ac:dyDescent="0.2">
      <c r="A135" s="4">
        <v>44927</v>
      </c>
      <c r="B135" s="4">
        <v>44928</v>
      </c>
      <c r="C135" t="s">
        <v>101</v>
      </c>
      <c r="D135" t="s">
        <v>102</v>
      </c>
      <c r="E135">
        <v>112.16</v>
      </c>
    </row>
    <row r="136" spans="1:5" x14ac:dyDescent="0.2">
      <c r="A136" s="4">
        <v>44927</v>
      </c>
      <c r="B136" s="4">
        <v>44928</v>
      </c>
      <c r="C136" t="s">
        <v>103</v>
      </c>
      <c r="D136" t="s">
        <v>104</v>
      </c>
      <c r="E136">
        <v>122.38</v>
      </c>
    </row>
    <row r="137" spans="1:5" x14ac:dyDescent="0.2">
      <c r="A137" s="4">
        <v>44927</v>
      </c>
      <c r="B137" s="4">
        <v>44928</v>
      </c>
      <c r="C137" t="s">
        <v>105</v>
      </c>
      <c r="D137" t="s">
        <v>106</v>
      </c>
      <c r="E137">
        <v>116.2</v>
      </c>
    </row>
    <row r="138" spans="1:5" x14ac:dyDescent="0.2">
      <c r="A138" s="4">
        <v>44928</v>
      </c>
      <c r="B138" s="4">
        <v>44929</v>
      </c>
      <c r="C138" t="s">
        <v>97</v>
      </c>
      <c r="D138" t="s">
        <v>98</v>
      </c>
      <c r="E138">
        <v>151.6</v>
      </c>
    </row>
    <row r="139" spans="1:5" x14ac:dyDescent="0.2">
      <c r="A139" s="4">
        <v>44928</v>
      </c>
      <c r="B139" s="4">
        <v>44929</v>
      </c>
      <c r="C139" t="s">
        <v>99</v>
      </c>
      <c r="D139" t="s">
        <v>100</v>
      </c>
      <c r="E139">
        <v>144.47999999999999</v>
      </c>
    </row>
    <row r="140" spans="1:5" x14ac:dyDescent="0.2">
      <c r="A140" s="4">
        <v>44928</v>
      </c>
      <c r="B140" s="4">
        <v>44929</v>
      </c>
      <c r="C140" t="s">
        <v>101</v>
      </c>
      <c r="D140" t="s">
        <v>102</v>
      </c>
      <c r="E140">
        <v>149.5</v>
      </c>
    </row>
    <row r="141" spans="1:5" x14ac:dyDescent="0.2">
      <c r="A141" s="4">
        <v>44928</v>
      </c>
      <c r="B141" s="4">
        <v>44929</v>
      </c>
      <c r="C141" t="s">
        <v>103</v>
      </c>
      <c r="D141" t="s">
        <v>104</v>
      </c>
      <c r="E141">
        <v>154.22</v>
      </c>
    </row>
    <row r="142" spans="1:5" x14ac:dyDescent="0.2">
      <c r="A142" s="4">
        <v>44928</v>
      </c>
      <c r="B142" s="4">
        <v>44929</v>
      </c>
      <c r="C142" t="s">
        <v>105</v>
      </c>
      <c r="D142" t="s">
        <v>106</v>
      </c>
      <c r="E142">
        <v>147.77000000000001</v>
      </c>
    </row>
    <row r="143" spans="1:5" x14ac:dyDescent="0.2">
      <c r="A143" s="4">
        <v>44929</v>
      </c>
      <c r="B143" s="4">
        <v>44930</v>
      </c>
      <c r="C143" t="s">
        <v>97</v>
      </c>
      <c r="D143" t="s">
        <v>98</v>
      </c>
      <c r="E143">
        <v>157.76</v>
      </c>
    </row>
    <row r="144" spans="1:5" x14ac:dyDescent="0.2">
      <c r="A144" s="4">
        <v>44929</v>
      </c>
      <c r="B144" s="4">
        <v>44930</v>
      </c>
      <c r="C144" t="s">
        <v>99</v>
      </c>
      <c r="D144" t="s">
        <v>100</v>
      </c>
      <c r="E144">
        <v>150.31</v>
      </c>
    </row>
    <row r="145" spans="1:5" x14ac:dyDescent="0.2">
      <c r="A145" s="4">
        <v>44929</v>
      </c>
      <c r="B145" s="4">
        <v>44930</v>
      </c>
      <c r="C145" t="s">
        <v>101</v>
      </c>
      <c r="D145" t="s">
        <v>102</v>
      </c>
      <c r="E145">
        <v>149.31</v>
      </c>
    </row>
    <row r="146" spans="1:5" x14ac:dyDescent="0.2">
      <c r="A146" s="4">
        <v>44929</v>
      </c>
      <c r="B146" s="4">
        <v>44930</v>
      </c>
      <c r="C146" t="s">
        <v>103</v>
      </c>
      <c r="D146" t="s">
        <v>104</v>
      </c>
      <c r="E146">
        <v>141.71</v>
      </c>
    </row>
    <row r="147" spans="1:5" x14ac:dyDescent="0.2">
      <c r="A147" s="4">
        <v>44929</v>
      </c>
      <c r="B147" s="4">
        <v>44930</v>
      </c>
      <c r="C147" t="s">
        <v>105</v>
      </c>
      <c r="D147" t="s">
        <v>106</v>
      </c>
      <c r="E147">
        <v>136.78</v>
      </c>
    </row>
    <row r="148" spans="1:5" x14ac:dyDescent="0.2">
      <c r="A148" s="4">
        <v>44930</v>
      </c>
      <c r="B148" s="4">
        <v>44931</v>
      </c>
      <c r="C148" t="s">
        <v>97</v>
      </c>
      <c r="D148" t="s">
        <v>98</v>
      </c>
      <c r="E148">
        <v>99.09</v>
      </c>
    </row>
    <row r="149" spans="1:5" x14ac:dyDescent="0.2">
      <c r="A149" s="4">
        <v>44930</v>
      </c>
      <c r="B149" s="4">
        <v>44931</v>
      </c>
      <c r="C149" t="s">
        <v>99</v>
      </c>
      <c r="D149" t="s">
        <v>100</v>
      </c>
      <c r="E149">
        <v>95.43</v>
      </c>
    </row>
    <row r="150" spans="1:5" x14ac:dyDescent="0.2">
      <c r="A150" s="4">
        <v>44930</v>
      </c>
      <c r="B150" s="4">
        <v>44931</v>
      </c>
      <c r="C150" t="s">
        <v>101</v>
      </c>
      <c r="D150" t="s">
        <v>102</v>
      </c>
      <c r="E150">
        <v>90.6</v>
      </c>
    </row>
    <row r="151" spans="1:5" x14ac:dyDescent="0.2">
      <c r="A151" s="4">
        <v>44930</v>
      </c>
      <c r="B151" s="4">
        <v>44931</v>
      </c>
      <c r="C151" t="s">
        <v>103</v>
      </c>
      <c r="D151" t="s">
        <v>104</v>
      </c>
      <c r="E151">
        <v>82.12</v>
      </c>
    </row>
    <row r="152" spans="1:5" x14ac:dyDescent="0.2">
      <c r="A152" s="4">
        <v>44930</v>
      </c>
      <c r="B152" s="4">
        <v>44931</v>
      </c>
      <c r="C152" t="s">
        <v>105</v>
      </c>
      <c r="D152" t="s">
        <v>106</v>
      </c>
      <c r="E152">
        <v>76.930000000000007</v>
      </c>
    </row>
    <row r="153" spans="1:5" x14ac:dyDescent="0.2">
      <c r="A153" s="4">
        <v>44931</v>
      </c>
      <c r="B153" s="4">
        <v>44932</v>
      </c>
      <c r="C153" t="s">
        <v>97</v>
      </c>
      <c r="D153" t="s">
        <v>98</v>
      </c>
      <c r="E153">
        <v>69.89</v>
      </c>
    </row>
    <row r="154" spans="1:5" x14ac:dyDescent="0.2">
      <c r="A154" s="4">
        <v>44931</v>
      </c>
      <c r="B154" s="4">
        <v>44932</v>
      </c>
      <c r="C154" t="s">
        <v>99</v>
      </c>
      <c r="D154" t="s">
        <v>100</v>
      </c>
      <c r="E154">
        <v>66.3</v>
      </c>
    </row>
    <row r="155" spans="1:5" x14ac:dyDescent="0.2">
      <c r="A155" s="4">
        <v>44931</v>
      </c>
      <c r="B155" s="4">
        <v>44932</v>
      </c>
      <c r="C155" t="s">
        <v>101</v>
      </c>
      <c r="D155" t="s">
        <v>102</v>
      </c>
      <c r="E155">
        <v>62.49</v>
      </c>
    </row>
    <row r="156" spans="1:5" x14ac:dyDescent="0.2">
      <c r="A156" s="4">
        <v>44931</v>
      </c>
      <c r="B156" s="4">
        <v>44932</v>
      </c>
      <c r="C156" t="s">
        <v>103</v>
      </c>
      <c r="D156" t="s">
        <v>104</v>
      </c>
      <c r="E156">
        <v>60.63</v>
      </c>
    </row>
    <row r="157" spans="1:5" x14ac:dyDescent="0.2">
      <c r="A157" s="4">
        <v>44931</v>
      </c>
      <c r="B157" s="4">
        <v>44932</v>
      </c>
      <c r="C157" t="s">
        <v>105</v>
      </c>
      <c r="D157" t="s">
        <v>106</v>
      </c>
      <c r="E157">
        <v>55.13</v>
      </c>
    </row>
    <row r="158" spans="1:5" x14ac:dyDescent="0.2">
      <c r="A158" s="4">
        <v>44932</v>
      </c>
      <c r="B158" s="4">
        <v>44933</v>
      </c>
      <c r="C158" t="s">
        <v>97</v>
      </c>
      <c r="D158" t="s">
        <v>98</v>
      </c>
      <c r="E158">
        <v>97.64</v>
      </c>
    </row>
    <row r="159" spans="1:5" x14ac:dyDescent="0.2">
      <c r="A159" s="4">
        <v>44932</v>
      </c>
      <c r="B159" s="4">
        <v>44933</v>
      </c>
      <c r="C159" t="s">
        <v>99</v>
      </c>
      <c r="D159" t="s">
        <v>100</v>
      </c>
      <c r="E159">
        <v>91.62</v>
      </c>
    </row>
    <row r="160" spans="1:5" x14ac:dyDescent="0.2">
      <c r="A160" s="4">
        <v>44932</v>
      </c>
      <c r="B160" s="4">
        <v>44933</v>
      </c>
      <c r="C160" t="s">
        <v>101</v>
      </c>
      <c r="D160" t="s">
        <v>102</v>
      </c>
      <c r="E160">
        <v>85.43</v>
      </c>
    </row>
    <row r="161" spans="1:5" x14ac:dyDescent="0.2">
      <c r="A161" s="4">
        <v>44932</v>
      </c>
      <c r="B161" s="4">
        <v>44933</v>
      </c>
      <c r="C161" t="s">
        <v>103</v>
      </c>
      <c r="D161" t="s">
        <v>104</v>
      </c>
      <c r="E161">
        <v>78.17</v>
      </c>
    </row>
    <row r="162" spans="1:5" x14ac:dyDescent="0.2">
      <c r="A162" s="4">
        <v>44932</v>
      </c>
      <c r="B162" s="4">
        <v>44933</v>
      </c>
      <c r="C162" t="s">
        <v>105</v>
      </c>
      <c r="D162" t="s">
        <v>106</v>
      </c>
      <c r="E162">
        <v>69.34</v>
      </c>
    </row>
    <row r="163" spans="1:5" x14ac:dyDescent="0.2">
      <c r="A163" s="4">
        <v>44933</v>
      </c>
      <c r="B163" s="4">
        <v>44934</v>
      </c>
      <c r="C163" t="s">
        <v>97</v>
      </c>
      <c r="D163" t="s">
        <v>98</v>
      </c>
      <c r="E163">
        <v>121.36</v>
      </c>
    </row>
    <row r="164" spans="1:5" x14ac:dyDescent="0.2">
      <c r="A164" s="4">
        <v>44933</v>
      </c>
      <c r="B164" s="4">
        <v>44934</v>
      </c>
      <c r="C164" t="s">
        <v>99</v>
      </c>
      <c r="D164" t="s">
        <v>100</v>
      </c>
      <c r="E164">
        <v>114.89</v>
      </c>
    </row>
    <row r="165" spans="1:5" x14ac:dyDescent="0.2">
      <c r="A165" s="4">
        <v>44933</v>
      </c>
      <c r="B165" s="4">
        <v>44934</v>
      </c>
      <c r="C165" t="s">
        <v>101</v>
      </c>
      <c r="D165" t="s">
        <v>102</v>
      </c>
      <c r="E165">
        <v>110.23</v>
      </c>
    </row>
    <row r="166" spans="1:5" x14ac:dyDescent="0.2">
      <c r="A166" s="4">
        <v>44933</v>
      </c>
      <c r="B166" s="4">
        <v>44934</v>
      </c>
      <c r="C166" t="s">
        <v>103</v>
      </c>
      <c r="D166" t="s">
        <v>104</v>
      </c>
      <c r="E166">
        <v>118.36</v>
      </c>
    </row>
    <row r="167" spans="1:5" x14ac:dyDescent="0.2">
      <c r="A167" s="4">
        <v>44933</v>
      </c>
      <c r="B167" s="4">
        <v>44934</v>
      </c>
      <c r="C167" t="s">
        <v>105</v>
      </c>
      <c r="D167" t="s">
        <v>106</v>
      </c>
      <c r="E167">
        <v>108.85</v>
      </c>
    </row>
    <row r="168" spans="1:5" x14ac:dyDescent="0.2">
      <c r="A168" s="4">
        <v>44934</v>
      </c>
      <c r="B168" s="4">
        <v>44935</v>
      </c>
      <c r="C168" t="s">
        <v>97</v>
      </c>
      <c r="D168" t="s">
        <v>98</v>
      </c>
      <c r="E168">
        <v>150.09</v>
      </c>
    </row>
    <row r="169" spans="1:5" x14ac:dyDescent="0.2">
      <c r="A169" s="4">
        <v>44934</v>
      </c>
      <c r="B169" s="4">
        <v>44935</v>
      </c>
      <c r="C169" t="s">
        <v>99</v>
      </c>
      <c r="D169" t="s">
        <v>100</v>
      </c>
      <c r="E169">
        <v>142.63</v>
      </c>
    </row>
    <row r="170" spans="1:5" x14ac:dyDescent="0.2">
      <c r="A170" s="4">
        <v>44934</v>
      </c>
      <c r="B170" s="4">
        <v>44935</v>
      </c>
      <c r="C170" t="s">
        <v>101</v>
      </c>
      <c r="D170" t="s">
        <v>102</v>
      </c>
      <c r="E170">
        <v>136.13999999999999</v>
      </c>
    </row>
    <row r="171" spans="1:5" x14ac:dyDescent="0.2">
      <c r="A171" s="4">
        <v>44934</v>
      </c>
      <c r="B171" s="4">
        <v>44935</v>
      </c>
      <c r="C171" t="s">
        <v>103</v>
      </c>
      <c r="D171" t="s">
        <v>104</v>
      </c>
      <c r="E171">
        <v>144.15</v>
      </c>
    </row>
    <row r="172" spans="1:5" x14ac:dyDescent="0.2">
      <c r="A172" s="4">
        <v>44934</v>
      </c>
      <c r="B172" s="4">
        <v>44935</v>
      </c>
      <c r="C172" t="s">
        <v>105</v>
      </c>
      <c r="D172" t="s">
        <v>106</v>
      </c>
      <c r="E172">
        <v>133.01</v>
      </c>
    </row>
    <row r="173" spans="1:5" x14ac:dyDescent="0.2">
      <c r="A173" s="4">
        <v>44935</v>
      </c>
      <c r="B173" s="4">
        <v>44936</v>
      </c>
      <c r="C173" t="s">
        <v>97</v>
      </c>
      <c r="D173" t="s">
        <v>98</v>
      </c>
      <c r="E173">
        <v>127.79</v>
      </c>
    </row>
    <row r="174" spans="1:5" x14ac:dyDescent="0.2">
      <c r="A174" s="4">
        <v>44935</v>
      </c>
      <c r="B174" s="4">
        <v>44936</v>
      </c>
      <c r="C174" t="s">
        <v>99</v>
      </c>
      <c r="D174" t="s">
        <v>100</v>
      </c>
      <c r="E174">
        <v>122.29</v>
      </c>
    </row>
    <row r="175" spans="1:5" x14ac:dyDescent="0.2">
      <c r="A175" s="4">
        <v>44935</v>
      </c>
      <c r="B175" s="4">
        <v>44936</v>
      </c>
      <c r="C175" t="s">
        <v>101</v>
      </c>
      <c r="D175" t="s">
        <v>102</v>
      </c>
      <c r="E175">
        <v>116.42</v>
      </c>
    </row>
    <row r="176" spans="1:5" x14ac:dyDescent="0.2">
      <c r="A176" s="4">
        <v>44935</v>
      </c>
      <c r="B176" s="4">
        <v>44936</v>
      </c>
      <c r="C176" t="s">
        <v>103</v>
      </c>
      <c r="D176" t="s">
        <v>104</v>
      </c>
      <c r="E176">
        <v>120.22</v>
      </c>
    </row>
    <row r="177" spans="1:5" x14ac:dyDescent="0.2">
      <c r="A177" s="4">
        <v>44935</v>
      </c>
      <c r="B177" s="4">
        <v>44936</v>
      </c>
      <c r="C177" t="s">
        <v>105</v>
      </c>
      <c r="D177" t="s">
        <v>106</v>
      </c>
      <c r="E177">
        <v>110.9</v>
      </c>
    </row>
    <row r="178" spans="1:5" x14ac:dyDescent="0.2">
      <c r="A178" s="4">
        <v>44936</v>
      </c>
      <c r="B178" s="4">
        <v>44937</v>
      </c>
      <c r="C178" t="s">
        <v>97</v>
      </c>
      <c r="D178" t="s">
        <v>98</v>
      </c>
      <c r="E178">
        <v>134.09</v>
      </c>
    </row>
    <row r="179" spans="1:5" x14ac:dyDescent="0.2">
      <c r="A179" s="4">
        <v>44936</v>
      </c>
      <c r="B179" s="4">
        <v>44937</v>
      </c>
      <c r="C179" t="s">
        <v>99</v>
      </c>
      <c r="D179" t="s">
        <v>100</v>
      </c>
      <c r="E179">
        <v>126.84</v>
      </c>
    </row>
    <row r="180" spans="1:5" x14ac:dyDescent="0.2">
      <c r="A180" s="4">
        <v>44936</v>
      </c>
      <c r="B180" s="4">
        <v>44937</v>
      </c>
      <c r="C180" t="s">
        <v>101</v>
      </c>
      <c r="D180" t="s">
        <v>102</v>
      </c>
      <c r="E180">
        <v>116.33</v>
      </c>
    </row>
    <row r="181" spans="1:5" x14ac:dyDescent="0.2">
      <c r="A181" s="4">
        <v>44936</v>
      </c>
      <c r="B181" s="4">
        <v>44937</v>
      </c>
      <c r="C181" t="s">
        <v>103</v>
      </c>
      <c r="D181" t="s">
        <v>104</v>
      </c>
      <c r="E181">
        <v>115.63</v>
      </c>
    </row>
    <row r="182" spans="1:5" x14ac:dyDescent="0.2">
      <c r="A182" s="4">
        <v>44936</v>
      </c>
      <c r="B182" s="4">
        <v>44937</v>
      </c>
      <c r="C182" t="s">
        <v>105</v>
      </c>
      <c r="D182" t="s">
        <v>106</v>
      </c>
      <c r="E182">
        <v>106.69</v>
      </c>
    </row>
    <row r="183" spans="1:5" x14ac:dyDescent="0.2">
      <c r="A183" s="4">
        <v>44937</v>
      </c>
      <c r="B183" s="4">
        <v>44938</v>
      </c>
      <c r="C183" t="s">
        <v>97</v>
      </c>
      <c r="D183" t="s">
        <v>98</v>
      </c>
      <c r="E183">
        <v>153.91</v>
      </c>
    </row>
    <row r="184" spans="1:5" x14ac:dyDescent="0.2">
      <c r="A184" s="4">
        <v>44937</v>
      </c>
      <c r="B184" s="4">
        <v>44938</v>
      </c>
      <c r="C184" t="s">
        <v>99</v>
      </c>
      <c r="D184" t="s">
        <v>100</v>
      </c>
      <c r="E184">
        <v>146.68</v>
      </c>
    </row>
    <row r="185" spans="1:5" x14ac:dyDescent="0.2">
      <c r="A185" s="4">
        <v>44937</v>
      </c>
      <c r="B185" s="4">
        <v>44938</v>
      </c>
      <c r="C185" t="s">
        <v>101</v>
      </c>
      <c r="D185" t="s">
        <v>102</v>
      </c>
      <c r="E185">
        <v>136.62</v>
      </c>
    </row>
    <row r="186" spans="1:5" x14ac:dyDescent="0.2">
      <c r="A186" s="4">
        <v>44937</v>
      </c>
      <c r="B186" s="4">
        <v>44938</v>
      </c>
      <c r="C186" t="s">
        <v>103</v>
      </c>
      <c r="D186" t="s">
        <v>104</v>
      </c>
      <c r="E186">
        <v>138.69999999999999</v>
      </c>
    </row>
    <row r="187" spans="1:5" x14ac:dyDescent="0.2">
      <c r="A187" s="4">
        <v>44937</v>
      </c>
      <c r="B187" s="4">
        <v>44938</v>
      </c>
      <c r="C187" t="s">
        <v>105</v>
      </c>
      <c r="D187" t="s">
        <v>106</v>
      </c>
      <c r="E187">
        <v>128.63</v>
      </c>
    </row>
    <row r="188" spans="1:5" x14ac:dyDescent="0.2">
      <c r="A188" s="4">
        <v>44938</v>
      </c>
      <c r="B188" s="4">
        <v>45292</v>
      </c>
      <c r="C188" t="s">
        <v>97</v>
      </c>
      <c r="D188" t="s">
        <v>98</v>
      </c>
      <c r="E188">
        <v>184.61</v>
      </c>
    </row>
    <row r="189" spans="1:5" x14ac:dyDescent="0.2">
      <c r="A189" s="4">
        <v>44938</v>
      </c>
      <c r="B189" s="4">
        <v>45292</v>
      </c>
      <c r="C189" t="s">
        <v>99</v>
      </c>
      <c r="D189" t="s">
        <v>100</v>
      </c>
      <c r="E189">
        <v>176.73</v>
      </c>
    </row>
    <row r="190" spans="1:5" x14ac:dyDescent="0.2">
      <c r="A190" s="4">
        <v>44938</v>
      </c>
      <c r="B190" s="4">
        <v>45292</v>
      </c>
      <c r="C190" t="s">
        <v>101</v>
      </c>
      <c r="D190" t="s">
        <v>102</v>
      </c>
      <c r="E190">
        <v>171.16</v>
      </c>
    </row>
    <row r="191" spans="1:5" x14ac:dyDescent="0.2">
      <c r="A191" s="4">
        <v>44938</v>
      </c>
      <c r="B191" s="4">
        <v>45292</v>
      </c>
      <c r="C191" t="s">
        <v>103</v>
      </c>
      <c r="D191" t="s">
        <v>104</v>
      </c>
      <c r="E191">
        <v>181.93</v>
      </c>
    </row>
    <row r="192" spans="1:5" x14ac:dyDescent="0.2">
      <c r="A192" s="4">
        <v>44938</v>
      </c>
      <c r="B192" s="4">
        <v>45292</v>
      </c>
      <c r="C192" t="s">
        <v>105</v>
      </c>
      <c r="D192" t="s">
        <v>106</v>
      </c>
      <c r="E192">
        <v>170.82</v>
      </c>
    </row>
    <row r="193" spans="1:5" x14ac:dyDescent="0.2">
      <c r="A193" s="4">
        <v>45292</v>
      </c>
      <c r="B193" s="4">
        <v>45293</v>
      </c>
      <c r="C193" t="s">
        <v>97</v>
      </c>
      <c r="D193" t="s">
        <v>98</v>
      </c>
      <c r="E193">
        <v>204.39</v>
      </c>
    </row>
    <row r="194" spans="1:5" x14ac:dyDescent="0.2">
      <c r="A194" s="4">
        <v>45292</v>
      </c>
      <c r="B194" s="4">
        <v>45293</v>
      </c>
      <c r="C194" t="s">
        <v>99</v>
      </c>
      <c r="D194" t="s">
        <v>100</v>
      </c>
      <c r="E194">
        <v>194.68</v>
      </c>
    </row>
    <row r="195" spans="1:5" x14ac:dyDescent="0.2">
      <c r="A195" s="4">
        <v>45292</v>
      </c>
      <c r="B195" s="4">
        <v>45293</v>
      </c>
      <c r="C195" t="s">
        <v>101</v>
      </c>
      <c r="D195" t="s">
        <v>102</v>
      </c>
      <c r="E195">
        <v>186.39</v>
      </c>
    </row>
    <row r="196" spans="1:5" x14ac:dyDescent="0.2">
      <c r="A196" s="4">
        <v>45292</v>
      </c>
      <c r="B196" s="4">
        <v>45293</v>
      </c>
      <c r="C196" t="s">
        <v>103</v>
      </c>
      <c r="D196" t="s">
        <v>104</v>
      </c>
      <c r="E196">
        <v>197.9</v>
      </c>
    </row>
    <row r="197" spans="1:5" x14ac:dyDescent="0.2">
      <c r="A197" s="4">
        <v>45292</v>
      </c>
      <c r="B197" s="4">
        <v>45293</v>
      </c>
      <c r="C197" t="s">
        <v>105</v>
      </c>
      <c r="D197" t="s">
        <v>106</v>
      </c>
      <c r="E197">
        <v>185.28</v>
      </c>
    </row>
    <row r="198" spans="1:5" x14ac:dyDescent="0.2">
      <c r="A198" s="4">
        <v>45293</v>
      </c>
      <c r="B198" s="4">
        <v>45294</v>
      </c>
      <c r="C198" t="s">
        <v>97</v>
      </c>
      <c r="D198" t="s">
        <v>98</v>
      </c>
      <c r="E198">
        <v>165.28</v>
      </c>
    </row>
    <row r="199" spans="1:5" x14ac:dyDescent="0.2">
      <c r="A199" s="4">
        <v>45293</v>
      </c>
      <c r="B199" s="4">
        <v>45294</v>
      </c>
      <c r="C199" t="s">
        <v>99</v>
      </c>
      <c r="D199" t="s">
        <v>100</v>
      </c>
      <c r="E199">
        <v>156.63</v>
      </c>
    </row>
    <row r="200" spans="1:5" x14ac:dyDescent="0.2">
      <c r="A200" s="4">
        <v>45293</v>
      </c>
      <c r="B200" s="4">
        <v>45294</v>
      </c>
      <c r="C200" t="s">
        <v>101</v>
      </c>
      <c r="D200" t="s">
        <v>102</v>
      </c>
      <c r="E200">
        <v>152.99</v>
      </c>
    </row>
    <row r="201" spans="1:5" x14ac:dyDescent="0.2">
      <c r="A201" s="4">
        <v>45293</v>
      </c>
      <c r="B201" s="4">
        <v>45294</v>
      </c>
      <c r="C201" t="s">
        <v>103</v>
      </c>
      <c r="D201" t="s">
        <v>104</v>
      </c>
      <c r="E201">
        <v>144.54</v>
      </c>
    </row>
    <row r="202" spans="1:5" x14ac:dyDescent="0.2">
      <c r="A202" s="4">
        <v>45293</v>
      </c>
      <c r="B202" s="4">
        <v>45294</v>
      </c>
      <c r="C202" t="s">
        <v>105</v>
      </c>
      <c r="D202" t="s">
        <v>106</v>
      </c>
      <c r="E202">
        <v>135.09</v>
      </c>
    </row>
    <row r="203" spans="1:5" x14ac:dyDescent="0.2">
      <c r="A203" s="4">
        <v>45294</v>
      </c>
      <c r="B203" s="4">
        <v>45295</v>
      </c>
      <c r="C203" t="s">
        <v>97</v>
      </c>
      <c r="D203" t="s">
        <v>98</v>
      </c>
      <c r="E203">
        <v>220</v>
      </c>
    </row>
    <row r="204" spans="1:5" x14ac:dyDescent="0.2">
      <c r="A204" s="4">
        <v>45294</v>
      </c>
      <c r="B204" s="4">
        <v>45295</v>
      </c>
      <c r="C204" t="s">
        <v>99</v>
      </c>
      <c r="D204" t="s">
        <v>100</v>
      </c>
      <c r="E204">
        <v>211.79</v>
      </c>
    </row>
    <row r="205" spans="1:5" x14ac:dyDescent="0.2">
      <c r="A205" s="4">
        <v>45294</v>
      </c>
      <c r="B205" s="4">
        <v>45295</v>
      </c>
      <c r="C205" t="s">
        <v>101</v>
      </c>
      <c r="D205" t="s">
        <v>102</v>
      </c>
      <c r="E205">
        <v>210.75</v>
      </c>
    </row>
    <row r="206" spans="1:5" x14ac:dyDescent="0.2">
      <c r="A206" s="4">
        <v>45294</v>
      </c>
      <c r="B206" s="4">
        <v>45295</v>
      </c>
      <c r="C206" t="s">
        <v>103</v>
      </c>
      <c r="D206" t="s">
        <v>104</v>
      </c>
      <c r="E206">
        <v>243.94</v>
      </c>
    </row>
    <row r="207" spans="1:5" x14ac:dyDescent="0.2">
      <c r="A207" s="4">
        <v>45294</v>
      </c>
      <c r="B207" s="4">
        <v>45295</v>
      </c>
      <c r="C207" t="s">
        <v>105</v>
      </c>
      <c r="D207" t="s">
        <v>106</v>
      </c>
      <c r="E207">
        <v>224.46</v>
      </c>
    </row>
    <row r="208" spans="1:5" x14ac:dyDescent="0.2">
      <c r="A208" s="4">
        <v>45295</v>
      </c>
      <c r="B208" s="4">
        <v>45296</v>
      </c>
      <c r="C208" t="s">
        <v>97</v>
      </c>
      <c r="D208" t="s">
        <v>98</v>
      </c>
      <c r="E208">
        <v>232.33</v>
      </c>
    </row>
    <row r="209" spans="1:5" x14ac:dyDescent="0.2">
      <c r="A209" s="4">
        <v>45295</v>
      </c>
      <c r="B209" s="4">
        <v>45296</v>
      </c>
      <c r="C209" t="s">
        <v>99</v>
      </c>
      <c r="D209" t="s">
        <v>100</v>
      </c>
      <c r="E209">
        <v>224.4</v>
      </c>
    </row>
    <row r="210" spans="1:5" x14ac:dyDescent="0.2">
      <c r="A210" s="4">
        <v>45295</v>
      </c>
      <c r="B210" s="4">
        <v>45296</v>
      </c>
      <c r="C210" t="s">
        <v>101</v>
      </c>
      <c r="D210" t="s">
        <v>102</v>
      </c>
      <c r="E210">
        <v>218.9</v>
      </c>
    </row>
    <row r="211" spans="1:5" x14ac:dyDescent="0.2">
      <c r="A211" s="4">
        <v>45295</v>
      </c>
      <c r="B211" s="4">
        <v>45296</v>
      </c>
      <c r="C211" t="s">
        <v>103</v>
      </c>
      <c r="D211" t="s">
        <v>104</v>
      </c>
      <c r="E211">
        <v>229.92</v>
      </c>
    </row>
    <row r="212" spans="1:5" x14ac:dyDescent="0.2">
      <c r="A212" s="4">
        <v>45295</v>
      </c>
      <c r="B212" s="4">
        <v>45296</v>
      </c>
      <c r="C212" t="s">
        <v>105</v>
      </c>
      <c r="D212" t="s">
        <v>106</v>
      </c>
      <c r="E212">
        <v>213.42</v>
      </c>
    </row>
    <row r="213" spans="1:5" x14ac:dyDescent="0.2">
      <c r="A213" s="4">
        <v>45296</v>
      </c>
      <c r="B213" s="4">
        <v>45297</v>
      </c>
      <c r="C213" t="s">
        <v>97</v>
      </c>
      <c r="D213" t="s">
        <v>98</v>
      </c>
      <c r="E213">
        <v>307.23</v>
      </c>
    </row>
    <row r="214" spans="1:5" x14ac:dyDescent="0.2">
      <c r="A214" s="4">
        <v>45296</v>
      </c>
      <c r="B214" s="4">
        <v>45297</v>
      </c>
      <c r="C214" t="s">
        <v>99</v>
      </c>
      <c r="D214" t="s">
        <v>100</v>
      </c>
      <c r="E214">
        <v>302.67</v>
      </c>
    </row>
    <row r="215" spans="1:5" x14ac:dyDescent="0.2">
      <c r="A215" s="4">
        <v>45296</v>
      </c>
      <c r="B215" s="4">
        <v>45297</v>
      </c>
      <c r="C215" t="s">
        <v>101</v>
      </c>
      <c r="D215" t="s">
        <v>102</v>
      </c>
      <c r="E215">
        <v>290.38</v>
      </c>
    </row>
    <row r="216" spans="1:5" x14ac:dyDescent="0.2">
      <c r="A216" s="4">
        <v>45296</v>
      </c>
      <c r="B216" s="4">
        <v>45297</v>
      </c>
      <c r="C216" t="s">
        <v>103</v>
      </c>
      <c r="D216" t="s">
        <v>104</v>
      </c>
      <c r="E216">
        <v>319.07</v>
      </c>
    </row>
    <row r="217" spans="1:5" x14ac:dyDescent="0.2">
      <c r="A217" s="4">
        <v>45296</v>
      </c>
      <c r="B217" s="4">
        <v>45297</v>
      </c>
      <c r="C217" t="s">
        <v>105</v>
      </c>
      <c r="D217" t="s">
        <v>106</v>
      </c>
      <c r="E217">
        <v>288.97000000000003</v>
      </c>
    </row>
    <row r="218" spans="1:5" x14ac:dyDescent="0.2">
      <c r="A218" s="4">
        <v>45297</v>
      </c>
      <c r="B218" s="4">
        <v>45298</v>
      </c>
      <c r="C218" t="s">
        <v>97</v>
      </c>
      <c r="D218" t="s">
        <v>98</v>
      </c>
      <c r="E218">
        <v>263.70999999999998</v>
      </c>
    </row>
    <row r="219" spans="1:5" x14ac:dyDescent="0.2">
      <c r="A219" s="4">
        <v>45297</v>
      </c>
      <c r="B219" s="4">
        <v>45298</v>
      </c>
      <c r="C219" t="s">
        <v>99</v>
      </c>
      <c r="D219" t="s">
        <v>100</v>
      </c>
      <c r="E219">
        <v>252.42</v>
      </c>
    </row>
    <row r="220" spans="1:5" x14ac:dyDescent="0.2">
      <c r="A220" s="4">
        <v>45297</v>
      </c>
      <c r="B220" s="4">
        <v>45298</v>
      </c>
      <c r="C220" t="s">
        <v>101</v>
      </c>
      <c r="D220" t="s">
        <v>102</v>
      </c>
      <c r="E220">
        <v>256.14999999999998</v>
      </c>
    </row>
    <row r="221" spans="1:5" x14ac:dyDescent="0.2">
      <c r="A221" s="4">
        <v>45297</v>
      </c>
      <c r="B221" s="4">
        <v>45298</v>
      </c>
      <c r="C221" t="s">
        <v>103</v>
      </c>
      <c r="D221" t="s">
        <v>104</v>
      </c>
      <c r="E221">
        <v>287.35000000000002</v>
      </c>
    </row>
    <row r="222" spans="1:5" x14ac:dyDescent="0.2">
      <c r="A222" s="4">
        <v>45297</v>
      </c>
      <c r="B222" s="4">
        <v>45298</v>
      </c>
      <c r="C222" t="s">
        <v>105</v>
      </c>
      <c r="D222" t="s">
        <v>106</v>
      </c>
      <c r="E222">
        <v>267.49</v>
      </c>
    </row>
    <row r="223" spans="1:5" x14ac:dyDescent="0.2">
      <c r="A223" s="4">
        <v>45298</v>
      </c>
      <c r="B223" s="4">
        <v>45299</v>
      </c>
      <c r="C223" t="s">
        <v>97</v>
      </c>
      <c r="D223" t="s">
        <v>98</v>
      </c>
      <c r="E223">
        <v>359.63</v>
      </c>
    </row>
    <row r="224" spans="1:5" x14ac:dyDescent="0.2">
      <c r="A224" s="4">
        <v>45298</v>
      </c>
      <c r="B224" s="4">
        <v>45299</v>
      </c>
      <c r="C224" t="s">
        <v>99</v>
      </c>
      <c r="D224" t="s">
        <v>100</v>
      </c>
      <c r="E224">
        <v>343.37</v>
      </c>
    </row>
    <row r="225" spans="1:5" x14ac:dyDescent="0.2">
      <c r="A225" s="4">
        <v>45298</v>
      </c>
      <c r="B225" s="4">
        <v>45299</v>
      </c>
      <c r="C225" t="s">
        <v>101</v>
      </c>
      <c r="D225" t="s">
        <v>102</v>
      </c>
      <c r="E225">
        <v>357.71</v>
      </c>
    </row>
    <row r="226" spans="1:5" x14ac:dyDescent="0.2">
      <c r="A226" s="4">
        <v>45298</v>
      </c>
      <c r="B226" s="4">
        <v>45299</v>
      </c>
      <c r="C226" t="s">
        <v>103</v>
      </c>
      <c r="D226" t="s">
        <v>104</v>
      </c>
      <c r="E226">
        <v>413.76</v>
      </c>
    </row>
    <row r="227" spans="1:5" x14ac:dyDescent="0.2">
      <c r="A227" s="4">
        <v>45298</v>
      </c>
      <c r="B227" s="4">
        <v>45299</v>
      </c>
      <c r="C227" t="s">
        <v>105</v>
      </c>
      <c r="D227" t="s">
        <v>106</v>
      </c>
      <c r="E227">
        <v>384.21</v>
      </c>
    </row>
    <row r="228" spans="1:5" x14ac:dyDescent="0.2">
      <c r="A228" s="4">
        <v>45299</v>
      </c>
      <c r="B228" s="4">
        <v>45300</v>
      </c>
      <c r="C228" t="s">
        <v>97</v>
      </c>
      <c r="D228" t="s">
        <v>98</v>
      </c>
      <c r="E228">
        <v>456.89</v>
      </c>
    </row>
    <row r="229" spans="1:5" x14ac:dyDescent="0.2">
      <c r="A229" s="4">
        <v>45299</v>
      </c>
      <c r="B229" s="4">
        <v>45300</v>
      </c>
      <c r="C229" t="s">
        <v>99</v>
      </c>
      <c r="D229" t="s">
        <v>100</v>
      </c>
      <c r="E229">
        <v>435.81</v>
      </c>
    </row>
    <row r="230" spans="1:5" x14ac:dyDescent="0.2">
      <c r="A230" s="4">
        <v>45299</v>
      </c>
      <c r="B230" s="4">
        <v>45300</v>
      </c>
      <c r="C230" t="s">
        <v>101</v>
      </c>
      <c r="D230" t="s">
        <v>102</v>
      </c>
      <c r="E230">
        <v>456.9</v>
      </c>
    </row>
    <row r="231" spans="1:5" x14ac:dyDescent="0.2">
      <c r="A231" s="4">
        <v>45299</v>
      </c>
      <c r="B231" s="4">
        <v>45300</v>
      </c>
      <c r="C231" t="s">
        <v>103</v>
      </c>
      <c r="D231" t="s">
        <v>104</v>
      </c>
      <c r="E231">
        <v>528.65</v>
      </c>
    </row>
    <row r="232" spans="1:5" x14ac:dyDescent="0.2">
      <c r="A232" s="4">
        <v>45299</v>
      </c>
      <c r="B232" s="4">
        <v>45300</v>
      </c>
      <c r="C232" t="s">
        <v>105</v>
      </c>
      <c r="D232" t="s">
        <v>106</v>
      </c>
      <c r="E232">
        <v>488.58</v>
      </c>
    </row>
    <row r="233" spans="1:5" x14ac:dyDescent="0.2">
      <c r="A233" s="4">
        <v>45300</v>
      </c>
      <c r="B233" s="4">
        <v>45301</v>
      </c>
      <c r="C233" t="s">
        <v>97</v>
      </c>
      <c r="D233" t="s">
        <v>98</v>
      </c>
      <c r="E233">
        <v>81.349999999999994</v>
      </c>
    </row>
    <row r="234" spans="1:5" x14ac:dyDescent="0.2">
      <c r="A234" s="4">
        <v>45300</v>
      </c>
      <c r="B234" s="4">
        <v>45301</v>
      </c>
      <c r="C234" t="s">
        <v>99</v>
      </c>
      <c r="D234" t="s">
        <v>100</v>
      </c>
      <c r="E234">
        <v>76.510000000000005</v>
      </c>
    </row>
    <row r="235" spans="1:5" x14ac:dyDescent="0.2">
      <c r="A235" s="4">
        <v>45300</v>
      </c>
      <c r="B235" s="4">
        <v>45301</v>
      </c>
      <c r="C235" t="s">
        <v>101</v>
      </c>
      <c r="D235" t="s">
        <v>102</v>
      </c>
      <c r="E235">
        <v>75.05</v>
      </c>
    </row>
    <row r="236" spans="1:5" x14ac:dyDescent="0.2">
      <c r="A236" s="4">
        <v>45300</v>
      </c>
      <c r="B236" s="4">
        <v>45301</v>
      </c>
      <c r="C236" t="s">
        <v>103</v>
      </c>
      <c r="D236" t="s">
        <v>104</v>
      </c>
      <c r="E236">
        <v>76.75</v>
      </c>
    </row>
    <row r="237" spans="1:5" x14ac:dyDescent="0.2">
      <c r="A237" s="4">
        <v>45300</v>
      </c>
      <c r="B237" s="4">
        <v>45301</v>
      </c>
      <c r="C237" t="s">
        <v>105</v>
      </c>
      <c r="D237" t="s">
        <v>106</v>
      </c>
      <c r="E237">
        <v>69.66</v>
      </c>
    </row>
    <row r="238" spans="1:5" x14ac:dyDescent="0.2">
      <c r="A238" s="4">
        <v>45301</v>
      </c>
      <c r="B238" s="4">
        <v>45302</v>
      </c>
      <c r="C238" t="s">
        <v>97</v>
      </c>
      <c r="D238" t="s">
        <v>98</v>
      </c>
      <c r="E238">
        <v>59.74</v>
      </c>
    </row>
    <row r="239" spans="1:5" x14ac:dyDescent="0.2">
      <c r="A239" s="4">
        <v>45301</v>
      </c>
      <c r="B239" s="4">
        <v>45302</v>
      </c>
      <c r="C239" t="s">
        <v>99</v>
      </c>
      <c r="D239" t="s">
        <v>100</v>
      </c>
      <c r="E239">
        <v>56.33</v>
      </c>
    </row>
    <row r="240" spans="1:5" x14ac:dyDescent="0.2">
      <c r="A240" s="4">
        <v>45301</v>
      </c>
      <c r="B240" s="4">
        <v>45302</v>
      </c>
      <c r="C240" t="s">
        <v>101</v>
      </c>
      <c r="D240" t="s">
        <v>102</v>
      </c>
      <c r="E240">
        <v>54.96</v>
      </c>
    </row>
    <row r="241" spans="1:5" x14ac:dyDescent="0.2">
      <c r="A241" s="4">
        <v>45301</v>
      </c>
      <c r="B241" s="4">
        <v>45302</v>
      </c>
      <c r="C241" t="s">
        <v>103</v>
      </c>
      <c r="D241" t="s">
        <v>104</v>
      </c>
      <c r="E241">
        <v>55.96</v>
      </c>
    </row>
    <row r="242" spans="1:5" x14ac:dyDescent="0.2">
      <c r="A242" s="4">
        <v>45301</v>
      </c>
      <c r="B242" s="4">
        <v>45302</v>
      </c>
      <c r="C242" t="s">
        <v>105</v>
      </c>
      <c r="D242" t="s">
        <v>106</v>
      </c>
      <c r="E242">
        <v>51.09</v>
      </c>
    </row>
    <row r="243" spans="1:5" x14ac:dyDescent="0.2">
      <c r="A243" s="4">
        <v>45302</v>
      </c>
      <c r="B243" s="4">
        <v>45303</v>
      </c>
      <c r="C243" t="s">
        <v>97</v>
      </c>
      <c r="D243" t="s">
        <v>98</v>
      </c>
      <c r="E243">
        <v>35.229999999999997</v>
      </c>
    </row>
    <row r="244" spans="1:5" x14ac:dyDescent="0.2">
      <c r="A244" s="4">
        <v>45302</v>
      </c>
      <c r="B244" s="4">
        <v>45303</v>
      </c>
      <c r="C244" t="s">
        <v>99</v>
      </c>
      <c r="D244" t="s">
        <v>100</v>
      </c>
      <c r="E244">
        <v>32.96</v>
      </c>
    </row>
    <row r="245" spans="1:5" x14ac:dyDescent="0.2">
      <c r="A245" s="4">
        <v>45302</v>
      </c>
      <c r="B245" s="4">
        <v>45303</v>
      </c>
      <c r="C245" t="s">
        <v>101</v>
      </c>
      <c r="D245" t="s">
        <v>102</v>
      </c>
      <c r="E245">
        <v>29.93</v>
      </c>
    </row>
    <row r="246" spans="1:5" x14ac:dyDescent="0.2">
      <c r="A246" s="4">
        <v>45302</v>
      </c>
      <c r="B246" s="4">
        <v>45303</v>
      </c>
      <c r="C246" t="s">
        <v>103</v>
      </c>
      <c r="D246" t="s">
        <v>104</v>
      </c>
      <c r="E246">
        <v>26.42</v>
      </c>
    </row>
    <row r="247" spans="1:5" x14ac:dyDescent="0.2">
      <c r="A247" s="4">
        <v>45302</v>
      </c>
      <c r="B247" s="4">
        <v>45303</v>
      </c>
      <c r="C247" t="s">
        <v>105</v>
      </c>
      <c r="D247" t="s">
        <v>106</v>
      </c>
      <c r="E247">
        <v>24</v>
      </c>
    </row>
    <row r="248" spans="1:5" x14ac:dyDescent="0.2">
      <c r="A248" s="4">
        <v>45303</v>
      </c>
      <c r="B248" s="4">
        <v>45658</v>
      </c>
      <c r="C248" t="s">
        <v>97</v>
      </c>
      <c r="D248" t="s">
        <v>98</v>
      </c>
      <c r="E248">
        <v>37.4</v>
      </c>
    </row>
    <row r="249" spans="1:5" x14ac:dyDescent="0.2">
      <c r="A249" s="4">
        <v>45303</v>
      </c>
      <c r="B249" s="4">
        <v>45658</v>
      </c>
      <c r="C249" t="s">
        <v>99</v>
      </c>
      <c r="D249" t="s">
        <v>100</v>
      </c>
      <c r="E249">
        <v>34.72</v>
      </c>
    </row>
    <row r="250" spans="1:5" x14ac:dyDescent="0.2">
      <c r="A250" s="4">
        <v>45303</v>
      </c>
      <c r="B250" s="4">
        <v>45658</v>
      </c>
      <c r="C250" t="s">
        <v>101</v>
      </c>
      <c r="D250" t="s">
        <v>102</v>
      </c>
      <c r="E250">
        <v>31.13</v>
      </c>
    </row>
    <row r="251" spans="1:5" x14ac:dyDescent="0.2">
      <c r="A251" s="4">
        <v>45303</v>
      </c>
      <c r="B251" s="4">
        <v>45658</v>
      </c>
      <c r="C251" t="s">
        <v>103</v>
      </c>
      <c r="D251" t="s">
        <v>104</v>
      </c>
      <c r="E251">
        <v>21.83</v>
      </c>
    </row>
    <row r="252" spans="1:5" x14ac:dyDescent="0.2">
      <c r="A252" s="4">
        <v>45303</v>
      </c>
      <c r="B252" s="4">
        <v>45658</v>
      </c>
      <c r="C252" t="s">
        <v>105</v>
      </c>
      <c r="D252" t="s">
        <v>106</v>
      </c>
      <c r="E252">
        <v>19.82</v>
      </c>
    </row>
    <row r="253" spans="1:5" x14ac:dyDescent="0.2">
      <c r="A253" s="4">
        <v>45658</v>
      </c>
      <c r="B253" s="4">
        <v>45659</v>
      </c>
      <c r="C253" t="s">
        <v>97</v>
      </c>
      <c r="D253" t="s">
        <v>98</v>
      </c>
      <c r="E253">
        <v>123.03</v>
      </c>
    </row>
    <row r="254" spans="1:5" x14ac:dyDescent="0.2">
      <c r="A254" s="4">
        <v>45658</v>
      </c>
      <c r="B254" s="4">
        <v>45659</v>
      </c>
      <c r="C254" t="s">
        <v>99</v>
      </c>
      <c r="D254" t="s">
        <v>100</v>
      </c>
      <c r="E254">
        <v>116.82</v>
      </c>
    </row>
    <row r="255" spans="1:5" x14ac:dyDescent="0.2">
      <c r="A255" s="4">
        <v>45658</v>
      </c>
      <c r="B255" s="4">
        <v>45659</v>
      </c>
      <c r="C255" t="s">
        <v>101</v>
      </c>
      <c r="D255" t="s">
        <v>102</v>
      </c>
      <c r="E255">
        <v>113.6</v>
      </c>
    </row>
    <row r="256" spans="1:5" x14ac:dyDescent="0.2">
      <c r="A256" s="4">
        <v>45658</v>
      </c>
      <c r="B256" s="4">
        <v>45659</v>
      </c>
      <c r="C256" t="s">
        <v>103</v>
      </c>
      <c r="D256" t="s">
        <v>104</v>
      </c>
      <c r="E256">
        <v>118.47</v>
      </c>
    </row>
    <row r="257" spans="1:5" x14ac:dyDescent="0.2">
      <c r="A257" s="4">
        <v>45658</v>
      </c>
      <c r="B257" s="4">
        <v>45659</v>
      </c>
      <c r="C257" t="s">
        <v>105</v>
      </c>
      <c r="D257" t="s">
        <v>106</v>
      </c>
      <c r="E257">
        <v>112.05</v>
      </c>
    </row>
    <row r="258" spans="1:5" x14ac:dyDescent="0.2">
      <c r="A258" s="4">
        <v>45659</v>
      </c>
      <c r="B258" s="4">
        <v>45660</v>
      </c>
      <c r="C258" t="s">
        <v>97</v>
      </c>
      <c r="D258" t="s">
        <v>98</v>
      </c>
      <c r="E258">
        <v>276.47000000000003</v>
      </c>
    </row>
    <row r="259" spans="1:5" x14ac:dyDescent="0.2">
      <c r="A259" s="4">
        <v>45659</v>
      </c>
      <c r="B259" s="4">
        <v>45660</v>
      </c>
      <c r="C259" t="s">
        <v>99</v>
      </c>
      <c r="D259" t="s">
        <v>100</v>
      </c>
      <c r="E259">
        <v>264.07</v>
      </c>
    </row>
    <row r="260" spans="1:5" x14ac:dyDescent="0.2">
      <c r="A260" s="4">
        <v>45659</v>
      </c>
      <c r="B260" s="4">
        <v>45660</v>
      </c>
      <c r="C260" t="s">
        <v>101</v>
      </c>
      <c r="D260" t="s">
        <v>102</v>
      </c>
      <c r="E260">
        <v>264.77</v>
      </c>
    </row>
    <row r="261" spans="1:5" x14ac:dyDescent="0.2">
      <c r="A261" s="4">
        <v>45659</v>
      </c>
      <c r="B261" s="4">
        <v>45660</v>
      </c>
      <c r="C261" t="s">
        <v>103</v>
      </c>
      <c r="D261" t="s">
        <v>104</v>
      </c>
      <c r="E261">
        <v>266.52999999999997</v>
      </c>
    </row>
    <row r="262" spans="1:5" x14ac:dyDescent="0.2">
      <c r="A262" s="4">
        <v>45659</v>
      </c>
      <c r="B262" s="4">
        <v>45660</v>
      </c>
      <c r="C262" t="s">
        <v>105</v>
      </c>
      <c r="D262" t="s">
        <v>106</v>
      </c>
      <c r="E262">
        <v>253.49</v>
      </c>
    </row>
    <row r="263" spans="1:5" x14ac:dyDescent="0.2">
      <c r="A263" s="4">
        <v>45660</v>
      </c>
      <c r="B263" s="4">
        <v>45661</v>
      </c>
      <c r="C263" t="s">
        <v>97</v>
      </c>
      <c r="D263" t="s">
        <v>98</v>
      </c>
      <c r="E263">
        <v>285.86</v>
      </c>
    </row>
    <row r="264" spans="1:5" x14ac:dyDescent="0.2">
      <c r="A264" s="4">
        <v>45660</v>
      </c>
      <c r="B264" s="4">
        <v>45661</v>
      </c>
      <c r="C264" t="s">
        <v>99</v>
      </c>
      <c r="D264" t="s">
        <v>100</v>
      </c>
      <c r="E264">
        <v>277.05</v>
      </c>
    </row>
    <row r="265" spans="1:5" x14ac:dyDescent="0.2">
      <c r="A265" s="4">
        <v>45660</v>
      </c>
      <c r="B265" s="4">
        <v>45661</v>
      </c>
      <c r="C265" t="s">
        <v>101</v>
      </c>
      <c r="D265" t="s">
        <v>102</v>
      </c>
      <c r="E265">
        <v>280.08</v>
      </c>
    </row>
    <row r="266" spans="1:5" x14ac:dyDescent="0.2">
      <c r="A266" s="4">
        <v>45660</v>
      </c>
      <c r="B266" s="4">
        <v>45661</v>
      </c>
      <c r="C266" t="s">
        <v>103</v>
      </c>
      <c r="D266" t="s">
        <v>104</v>
      </c>
      <c r="E266">
        <v>320.98</v>
      </c>
    </row>
    <row r="267" spans="1:5" x14ac:dyDescent="0.2">
      <c r="A267" s="4">
        <v>45660</v>
      </c>
      <c r="B267" s="4">
        <v>45661</v>
      </c>
      <c r="C267" t="s">
        <v>105</v>
      </c>
      <c r="D267" t="s">
        <v>106</v>
      </c>
      <c r="E267">
        <v>305.92</v>
      </c>
    </row>
    <row r="268" spans="1:5" x14ac:dyDescent="0.2">
      <c r="A268" s="4">
        <v>45661</v>
      </c>
      <c r="B268" s="4">
        <v>45662</v>
      </c>
      <c r="C268" t="s">
        <v>97</v>
      </c>
      <c r="D268" t="s">
        <v>98</v>
      </c>
      <c r="E268">
        <v>322.35000000000002</v>
      </c>
    </row>
    <row r="269" spans="1:5" x14ac:dyDescent="0.2">
      <c r="A269" s="4">
        <v>45661</v>
      </c>
      <c r="B269" s="4">
        <v>45662</v>
      </c>
      <c r="C269" t="s">
        <v>99</v>
      </c>
      <c r="D269" t="s">
        <v>100</v>
      </c>
      <c r="E269">
        <v>312.75</v>
      </c>
    </row>
    <row r="270" spans="1:5" x14ac:dyDescent="0.2">
      <c r="A270" s="4">
        <v>45661</v>
      </c>
      <c r="B270" s="4">
        <v>45662</v>
      </c>
      <c r="C270" t="s">
        <v>101</v>
      </c>
      <c r="D270" t="s">
        <v>102</v>
      </c>
      <c r="E270">
        <v>317.91000000000003</v>
      </c>
    </row>
    <row r="271" spans="1:5" x14ac:dyDescent="0.2">
      <c r="A271" s="4">
        <v>45661</v>
      </c>
      <c r="B271" s="4">
        <v>45662</v>
      </c>
      <c r="C271" t="s">
        <v>103</v>
      </c>
      <c r="D271" t="s">
        <v>104</v>
      </c>
      <c r="E271">
        <v>353.94</v>
      </c>
    </row>
    <row r="272" spans="1:5" x14ac:dyDescent="0.2">
      <c r="A272" s="4">
        <v>45661</v>
      </c>
      <c r="B272" s="4">
        <v>45662</v>
      </c>
      <c r="C272" t="s">
        <v>105</v>
      </c>
      <c r="D272" t="s">
        <v>106</v>
      </c>
      <c r="E272">
        <v>335.99</v>
      </c>
    </row>
    <row r="273" spans="1:5" x14ac:dyDescent="0.2">
      <c r="A273" s="4">
        <v>45662</v>
      </c>
      <c r="B273" s="4">
        <v>45663</v>
      </c>
      <c r="C273" t="s">
        <v>97</v>
      </c>
      <c r="D273" t="s">
        <v>98</v>
      </c>
      <c r="E273">
        <v>204.8</v>
      </c>
    </row>
    <row r="274" spans="1:5" x14ac:dyDescent="0.2">
      <c r="A274" s="4">
        <v>45662</v>
      </c>
      <c r="B274" s="4">
        <v>45663</v>
      </c>
      <c r="C274" t="s">
        <v>99</v>
      </c>
      <c r="D274" t="s">
        <v>100</v>
      </c>
      <c r="E274">
        <v>199.39</v>
      </c>
    </row>
    <row r="275" spans="1:5" x14ac:dyDescent="0.2">
      <c r="A275" s="4">
        <v>45662</v>
      </c>
      <c r="B275" s="4">
        <v>45663</v>
      </c>
      <c r="C275" t="s">
        <v>101</v>
      </c>
      <c r="D275" t="s">
        <v>102</v>
      </c>
      <c r="E275">
        <v>199.91</v>
      </c>
    </row>
    <row r="276" spans="1:5" x14ac:dyDescent="0.2">
      <c r="A276" s="4">
        <v>45662</v>
      </c>
      <c r="B276" s="4">
        <v>45663</v>
      </c>
      <c r="C276" t="s">
        <v>103</v>
      </c>
      <c r="D276" t="s">
        <v>104</v>
      </c>
      <c r="E276">
        <v>221.05</v>
      </c>
    </row>
    <row r="277" spans="1:5" x14ac:dyDescent="0.2">
      <c r="A277" s="4">
        <v>45662</v>
      </c>
      <c r="B277" s="4">
        <v>45663</v>
      </c>
      <c r="C277" t="s">
        <v>105</v>
      </c>
      <c r="D277" t="s">
        <v>106</v>
      </c>
      <c r="E277">
        <v>204.55</v>
      </c>
    </row>
    <row r="278" spans="1:5" x14ac:dyDescent="0.2">
      <c r="A278" s="4">
        <v>45663</v>
      </c>
      <c r="B278" s="4">
        <v>45664</v>
      </c>
      <c r="C278" t="s">
        <v>97</v>
      </c>
      <c r="D278" t="s">
        <v>98</v>
      </c>
      <c r="E278">
        <v>128.56</v>
      </c>
    </row>
    <row r="279" spans="1:5" x14ac:dyDescent="0.2">
      <c r="A279" s="4">
        <v>45663</v>
      </c>
      <c r="B279" s="4">
        <v>45664</v>
      </c>
      <c r="C279" t="s">
        <v>99</v>
      </c>
      <c r="D279" t="s">
        <v>100</v>
      </c>
      <c r="E279">
        <v>121.08</v>
      </c>
    </row>
    <row r="280" spans="1:5" x14ac:dyDescent="0.2">
      <c r="A280" s="4">
        <v>45663</v>
      </c>
      <c r="B280" s="4">
        <v>45664</v>
      </c>
      <c r="C280" t="s">
        <v>101</v>
      </c>
      <c r="D280" t="s">
        <v>102</v>
      </c>
      <c r="E280">
        <v>121.55</v>
      </c>
    </row>
    <row r="281" spans="1:5" x14ac:dyDescent="0.2">
      <c r="A281" s="4">
        <v>45663</v>
      </c>
      <c r="B281" s="4">
        <v>45664</v>
      </c>
      <c r="C281" t="s">
        <v>103</v>
      </c>
      <c r="D281" t="s">
        <v>104</v>
      </c>
      <c r="E281">
        <v>132.16999999999999</v>
      </c>
    </row>
    <row r="282" spans="1:5" x14ac:dyDescent="0.2">
      <c r="A282" s="4">
        <v>45663</v>
      </c>
      <c r="B282" s="4">
        <v>45664</v>
      </c>
      <c r="C282" t="s">
        <v>105</v>
      </c>
      <c r="D282" t="s">
        <v>106</v>
      </c>
      <c r="E282">
        <v>122.68</v>
      </c>
    </row>
    <row r="283" spans="1:5" x14ac:dyDescent="0.2">
      <c r="A283" s="4">
        <v>45664</v>
      </c>
      <c r="B283" s="4">
        <v>45665</v>
      </c>
      <c r="C283" t="s">
        <v>97</v>
      </c>
      <c r="D283" t="s">
        <v>98</v>
      </c>
      <c r="E283">
        <v>109.14</v>
      </c>
    </row>
    <row r="284" spans="1:5" x14ac:dyDescent="0.2">
      <c r="A284" s="4">
        <v>45664</v>
      </c>
      <c r="B284" s="4">
        <v>45665</v>
      </c>
      <c r="C284" t="s">
        <v>99</v>
      </c>
      <c r="D284" t="s">
        <v>100</v>
      </c>
      <c r="E284">
        <v>101.54</v>
      </c>
    </row>
    <row r="285" spans="1:5" x14ac:dyDescent="0.2">
      <c r="A285" s="4">
        <v>45664</v>
      </c>
      <c r="B285" s="4">
        <v>45665</v>
      </c>
      <c r="C285" t="s">
        <v>101</v>
      </c>
      <c r="D285" t="s">
        <v>102</v>
      </c>
      <c r="E285">
        <v>103.82</v>
      </c>
    </row>
    <row r="286" spans="1:5" x14ac:dyDescent="0.2">
      <c r="A286" s="4">
        <v>45664</v>
      </c>
      <c r="B286" s="4">
        <v>45665</v>
      </c>
      <c r="C286" t="s">
        <v>103</v>
      </c>
      <c r="D286" t="s">
        <v>104</v>
      </c>
      <c r="E286">
        <v>108.82</v>
      </c>
    </row>
    <row r="287" spans="1:5" x14ac:dyDescent="0.2">
      <c r="A287" s="4">
        <v>45664</v>
      </c>
      <c r="B287" s="4">
        <v>45665</v>
      </c>
      <c r="C287" t="s">
        <v>105</v>
      </c>
      <c r="D287" t="s">
        <v>106</v>
      </c>
      <c r="E287">
        <v>101.7</v>
      </c>
    </row>
    <row r="288" spans="1:5" x14ac:dyDescent="0.2">
      <c r="A288" s="4">
        <v>45665</v>
      </c>
      <c r="B288" s="4">
        <v>45666</v>
      </c>
      <c r="C288" t="s">
        <v>97</v>
      </c>
      <c r="D288" t="s">
        <v>98</v>
      </c>
      <c r="E288">
        <v>179.58</v>
      </c>
    </row>
    <row r="289" spans="1:5" x14ac:dyDescent="0.2">
      <c r="A289" s="4">
        <v>45665</v>
      </c>
      <c r="B289" s="4">
        <v>45666</v>
      </c>
      <c r="C289" t="s">
        <v>99</v>
      </c>
      <c r="D289" t="s">
        <v>100</v>
      </c>
      <c r="E289">
        <v>168.75</v>
      </c>
    </row>
    <row r="290" spans="1:5" x14ac:dyDescent="0.2">
      <c r="A290" s="4">
        <v>45665</v>
      </c>
      <c r="B290" s="4">
        <v>45666</v>
      </c>
      <c r="C290" t="s">
        <v>101</v>
      </c>
      <c r="D290" t="s">
        <v>102</v>
      </c>
      <c r="E290">
        <v>173.67</v>
      </c>
    </row>
    <row r="291" spans="1:5" x14ac:dyDescent="0.2">
      <c r="A291" s="4">
        <v>45665</v>
      </c>
      <c r="B291" s="4">
        <v>45666</v>
      </c>
      <c r="C291" t="s">
        <v>103</v>
      </c>
      <c r="D291" t="s">
        <v>104</v>
      </c>
      <c r="E291">
        <v>189.78</v>
      </c>
    </row>
    <row r="292" spans="1:5" x14ac:dyDescent="0.2">
      <c r="A292" s="4">
        <v>45665</v>
      </c>
      <c r="B292" s="4">
        <v>45666</v>
      </c>
      <c r="C292" t="s">
        <v>105</v>
      </c>
      <c r="D292" t="s">
        <v>106</v>
      </c>
      <c r="E292">
        <v>179.01</v>
      </c>
    </row>
    <row r="293" spans="1:5" x14ac:dyDescent="0.2">
      <c r="A293" s="4">
        <v>45666</v>
      </c>
      <c r="B293" s="4">
        <v>45667</v>
      </c>
      <c r="C293" t="s">
        <v>97</v>
      </c>
      <c r="D293" t="s">
        <v>98</v>
      </c>
      <c r="E293">
        <v>117.04</v>
      </c>
    </row>
    <row r="294" spans="1:5" x14ac:dyDescent="0.2">
      <c r="A294" s="4">
        <v>45666</v>
      </c>
      <c r="B294" s="4">
        <v>45667</v>
      </c>
      <c r="C294" t="s">
        <v>99</v>
      </c>
      <c r="D294" t="s">
        <v>100</v>
      </c>
      <c r="E294">
        <v>110.99</v>
      </c>
    </row>
    <row r="295" spans="1:5" x14ac:dyDescent="0.2">
      <c r="A295" s="4">
        <v>45666</v>
      </c>
      <c r="B295" s="4">
        <v>45667</v>
      </c>
      <c r="C295" t="s">
        <v>101</v>
      </c>
      <c r="D295" t="s">
        <v>102</v>
      </c>
      <c r="E295">
        <v>112.03</v>
      </c>
    </row>
    <row r="296" spans="1:5" x14ac:dyDescent="0.2">
      <c r="A296" s="4">
        <v>45666</v>
      </c>
      <c r="B296" s="4">
        <v>45667</v>
      </c>
      <c r="C296" t="s">
        <v>103</v>
      </c>
      <c r="D296" t="s">
        <v>104</v>
      </c>
      <c r="E296">
        <v>123.01</v>
      </c>
    </row>
    <row r="297" spans="1:5" x14ac:dyDescent="0.2">
      <c r="A297" s="4">
        <v>45666</v>
      </c>
      <c r="B297" s="4">
        <v>45667</v>
      </c>
      <c r="C297" t="s">
        <v>105</v>
      </c>
      <c r="D297" t="s">
        <v>106</v>
      </c>
      <c r="E297">
        <v>113.23</v>
      </c>
    </row>
    <row r="298" spans="1:5" x14ac:dyDescent="0.2">
      <c r="A298" s="4">
        <v>45667</v>
      </c>
      <c r="B298" s="4">
        <v>45668</v>
      </c>
      <c r="C298" t="s">
        <v>97</v>
      </c>
      <c r="D298" t="s">
        <v>98</v>
      </c>
      <c r="E298">
        <v>32.840000000000003</v>
      </c>
    </row>
    <row r="299" spans="1:5" x14ac:dyDescent="0.2">
      <c r="A299" s="4">
        <v>45667</v>
      </c>
      <c r="B299" s="4">
        <v>45668</v>
      </c>
      <c r="C299" t="s">
        <v>99</v>
      </c>
      <c r="D299" t="s">
        <v>100</v>
      </c>
      <c r="E299">
        <v>30.24</v>
      </c>
    </row>
    <row r="300" spans="1:5" x14ac:dyDescent="0.2">
      <c r="A300" s="4">
        <v>45667</v>
      </c>
      <c r="B300" s="4">
        <v>45668</v>
      </c>
      <c r="C300" t="s">
        <v>101</v>
      </c>
      <c r="D300" t="s">
        <v>102</v>
      </c>
      <c r="E300">
        <v>30.04</v>
      </c>
    </row>
    <row r="301" spans="1:5" x14ac:dyDescent="0.2">
      <c r="A301" s="4">
        <v>45667</v>
      </c>
      <c r="B301" s="4">
        <v>45668</v>
      </c>
      <c r="C301" t="s">
        <v>103</v>
      </c>
      <c r="D301" t="s">
        <v>104</v>
      </c>
      <c r="E301">
        <v>30.07</v>
      </c>
    </row>
    <row r="302" spans="1:5" x14ac:dyDescent="0.2">
      <c r="A302" s="4">
        <v>45667</v>
      </c>
      <c r="B302" s="4">
        <v>45668</v>
      </c>
      <c r="C302" t="s">
        <v>105</v>
      </c>
      <c r="D302" t="s">
        <v>106</v>
      </c>
      <c r="E302">
        <v>27.31</v>
      </c>
    </row>
    <row r="303" spans="1:5" x14ac:dyDescent="0.2">
      <c r="A303" s="4">
        <v>45668</v>
      </c>
      <c r="B303" s="4">
        <v>45669</v>
      </c>
      <c r="C303" t="s">
        <v>97</v>
      </c>
      <c r="D303" t="s">
        <v>98</v>
      </c>
      <c r="E303">
        <v>71.23</v>
      </c>
    </row>
    <row r="304" spans="1:5" x14ac:dyDescent="0.2">
      <c r="A304" s="4">
        <v>45668</v>
      </c>
      <c r="B304" s="4">
        <v>45669</v>
      </c>
      <c r="C304" t="s">
        <v>99</v>
      </c>
      <c r="D304" t="s">
        <v>100</v>
      </c>
      <c r="E304">
        <v>65.59</v>
      </c>
    </row>
    <row r="305" spans="1:5" x14ac:dyDescent="0.2">
      <c r="A305" s="4">
        <v>45668</v>
      </c>
      <c r="B305" s="4">
        <v>45669</v>
      </c>
      <c r="C305" t="s">
        <v>101</v>
      </c>
      <c r="D305" t="s">
        <v>102</v>
      </c>
      <c r="E305">
        <v>60.86</v>
      </c>
    </row>
    <row r="306" spans="1:5" x14ac:dyDescent="0.2">
      <c r="A306" s="4">
        <v>45668</v>
      </c>
      <c r="B306" s="4">
        <v>45669</v>
      </c>
      <c r="C306" t="s">
        <v>103</v>
      </c>
      <c r="D306" t="s">
        <v>104</v>
      </c>
      <c r="E306">
        <v>59.65</v>
      </c>
    </row>
    <row r="307" spans="1:5" x14ac:dyDescent="0.2">
      <c r="A307" s="4">
        <v>45668</v>
      </c>
      <c r="B307" s="4">
        <v>45669</v>
      </c>
      <c r="C307" t="s">
        <v>105</v>
      </c>
      <c r="D307" t="s">
        <v>106</v>
      </c>
      <c r="E307">
        <v>54.12</v>
      </c>
    </row>
    <row r="308" spans="1:5" x14ac:dyDescent="0.2">
      <c r="A308" s="4">
        <v>45669</v>
      </c>
      <c r="B308" s="4">
        <v>46023</v>
      </c>
      <c r="C308" t="s">
        <v>97</v>
      </c>
      <c r="D308" t="s">
        <v>98</v>
      </c>
      <c r="E308">
        <v>16.940000000000001</v>
      </c>
    </row>
    <row r="309" spans="1:5" x14ac:dyDescent="0.2">
      <c r="A309" s="4">
        <v>45669</v>
      </c>
      <c r="B309" s="4">
        <v>46023</v>
      </c>
      <c r="C309" t="s">
        <v>99</v>
      </c>
      <c r="D309" t="s">
        <v>100</v>
      </c>
      <c r="E309">
        <v>15.38</v>
      </c>
    </row>
    <row r="310" spans="1:5" x14ac:dyDescent="0.2">
      <c r="A310" s="4">
        <v>45669</v>
      </c>
      <c r="B310" s="4">
        <v>46023</v>
      </c>
      <c r="C310" t="s">
        <v>101</v>
      </c>
      <c r="D310" t="s">
        <v>102</v>
      </c>
      <c r="E310">
        <v>14.25</v>
      </c>
    </row>
    <row r="311" spans="1:5" x14ac:dyDescent="0.2">
      <c r="A311" s="4">
        <v>45669</v>
      </c>
      <c r="B311" s="4">
        <v>46023</v>
      </c>
      <c r="C311" t="s">
        <v>103</v>
      </c>
      <c r="D311" t="s">
        <v>104</v>
      </c>
      <c r="E311">
        <v>5.6</v>
      </c>
    </row>
    <row r="312" spans="1:5" x14ac:dyDescent="0.2">
      <c r="A312" s="4">
        <v>45669</v>
      </c>
      <c r="B312" s="4">
        <v>46023</v>
      </c>
      <c r="C312" t="s">
        <v>105</v>
      </c>
      <c r="D312" t="s">
        <v>106</v>
      </c>
      <c r="E312">
        <v>5.0199999999999996</v>
      </c>
    </row>
  </sheetData>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625951-51EF-47E0-870C-79BEBC3A3857}">
  <sheetPr codeName="Sheet6"/>
  <dimension ref="A1:C7"/>
  <sheetViews>
    <sheetView workbookViewId="0">
      <selection activeCell="I32" sqref="I32"/>
    </sheetView>
  </sheetViews>
  <sheetFormatPr baseColWidth="10" defaultColWidth="8.83203125" defaultRowHeight="15" x14ac:dyDescent="0.2"/>
  <cols>
    <col min="1" max="1" width="8.83203125" style="9"/>
  </cols>
  <sheetData>
    <row r="1" spans="1:3" x14ac:dyDescent="0.2">
      <c r="A1" s="6" t="s">
        <v>37</v>
      </c>
    </row>
    <row r="2" spans="1:3" x14ac:dyDescent="0.2">
      <c r="A2" s="7" t="s">
        <v>40</v>
      </c>
    </row>
    <row r="3" spans="1:3" x14ac:dyDescent="0.2">
      <c r="A3" s="13" t="s">
        <v>41</v>
      </c>
      <c r="B3" s="3"/>
      <c r="C3" s="3"/>
    </row>
    <row r="4" spans="1:3" x14ac:dyDescent="0.2">
      <c r="A4" s="8" t="s">
        <v>38</v>
      </c>
    </row>
    <row r="5" spans="1:3" x14ac:dyDescent="0.2">
      <c r="A5" s="6" t="s">
        <v>39</v>
      </c>
    </row>
    <row r="7" spans="1:3" x14ac:dyDescent="0.2">
      <c r="A7" s="9" t="s">
        <v>42</v>
      </c>
    </row>
  </sheetData>
  <hyperlinks>
    <hyperlink ref="A4" r:id="rId1" display="https://www.ird.govt.nz/income-tax/income-tax-for-businesses-and-organisations/types-of-business-expenses/depreciation/claiming-depreciation/work-out-your-assets-rate-and-depreciation-value" xr:uid="{923E4CC0-C937-440C-B072-1B3D47E0D406}"/>
  </hyperlinks>
  <pageMargins left="0.7" right="0.7" top="0.75" bottom="0.75" header="0.3" footer="0.3"/>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F4E25C4981CB14F8799B74819B7AC08" ma:contentTypeVersion="19" ma:contentTypeDescription="Create a new document." ma:contentTypeScope="" ma:versionID="18d4b79e7e30ffb061354ebd9b6fb1ea">
  <xsd:schema xmlns:xsd="http://www.w3.org/2001/XMLSchema" xmlns:xs="http://www.w3.org/2001/XMLSchema" xmlns:p="http://schemas.microsoft.com/office/2006/metadata/properties" xmlns:ns2="f67d1f72-31b2-4db8-9eba-6a53a0e1fea9" xmlns:ns3="a34d2c86-9072-4ad0-aac0-6de0c221a924" targetNamespace="http://schemas.microsoft.com/office/2006/metadata/properties" ma:root="true" ma:fieldsID="4fb9824bbe181eb93ec28b43918b8331" ns2:_="" ns3:_="">
    <xsd:import namespace="f67d1f72-31b2-4db8-9eba-6a53a0e1fea9"/>
    <xsd:import namespace="a34d2c86-9072-4ad0-aac0-6de0c221a924"/>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Location"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67d1f72-31b2-4db8-9eba-6a53a0e1fea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537fece0-7c67-4b6d-b059-36af53aee6fc"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34d2c86-9072-4ad0-aac0-6de0c221a924"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a435a2cd-b9e7-4914-9da1-8e74cad9c42d}" ma:internalName="TaxCatchAll" ma:showField="CatchAllData" ma:web="a34d2c86-9072-4ad0-aac0-6de0c221a92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a34d2c86-9072-4ad0-aac0-6de0c221a924" xsi:nil="true"/>
    <lcf76f155ced4ddcb4097134ff3c332f xmlns="f67d1f72-31b2-4db8-9eba-6a53a0e1fea9">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98C2D51-E7E8-4CD4-BFA8-0E3F1B3F440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67d1f72-31b2-4db8-9eba-6a53a0e1fea9"/>
    <ds:schemaRef ds:uri="a34d2c86-9072-4ad0-aac0-6de0c221a92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A6BA213-198E-4857-A657-FE15178F7DFA}">
  <ds:schemaRefs>
    <ds:schemaRef ds:uri="a34d2c86-9072-4ad0-aac0-6de0c221a924"/>
    <ds:schemaRef ds:uri="http://schemas.microsoft.com/office/infopath/2007/PartnerControls"/>
    <ds:schemaRef ds:uri="http://purl.org/dc/terms/"/>
    <ds:schemaRef ds:uri="http://purl.org/dc/dcmitype/"/>
    <ds:schemaRef ds:uri="http://www.w3.org/XML/1998/namespace"/>
    <ds:schemaRef ds:uri="http://schemas.microsoft.com/office/2006/documentManagement/types"/>
    <ds:schemaRef ds:uri="http://purl.org/dc/elements/1.1/"/>
    <ds:schemaRef ds:uri="http://schemas.openxmlformats.org/package/2006/metadata/core-properties"/>
    <ds:schemaRef ds:uri="f67d1f72-31b2-4db8-9eba-6a53a0e1fea9"/>
    <ds:schemaRef ds:uri="http://schemas.microsoft.com/office/2006/metadata/properties"/>
  </ds:schemaRefs>
</ds:datastoreItem>
</file>

<file path=customXml/itemProps3.xml><?xml version="1.0" encoding="utf-8"?>
<ds:datastoreItem xmlns:ds="http://schemas.openxmlformats.org/officeDocument/2006/customXml" ds:itemID="{355A919D-4A89-43CC-8886-ECB4B7A356C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6</vt:i4>
      </vt:variant>
    </vt:vector>
  </HeadingPairs>
  <TitlesOfParts>
    <vt:vector size="6" baseType="lpstr">
      <vt:lpstr>Ahuroa CAES storage capacity</vt:lpstr>
      <vt:lpstr>LCOS</vt:lpstr>
      <vt:lpstr>ConFinFactor</vt:lpstr>
      <vt:lpstr>LCOS-PNNL</vt:lpstr>
      <vt:lpstr>elec.prices_5yr</vt:lpstr>
      <vt:lpstr>Depr.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Zachary Lerman</dc:creator>
  <cp:lastModifiedBy>Alan Brent</cp:lastModifiedBy>
  <dcterms:created xsi:type="dcterms:W3CDTF">2025-04-30T12:27:02Z</dcterms:created>
  <dcterms:modified xsi:type="dcterms:W3CDTF">2026-08-12T23:17:31Z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0x010100EF4E25C4981CB14F8799B74819B7AC08</vt:lpwstr>
  </property>
  <property fmtid="{D5CDD505-2E9C-101B-9397-08002B2CF9AE}" pid="3" name="MediaServiceImageTags">
    <vt:lpwstr/>
  </property>
</Properties>
</file>