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worksheets/sheet23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84" windowWidth="18852" windowHeight="9012"/>
  </bookViews>
  <sheets>
    <sheet name="Bus_info" sheetId="25" r:id="rId1"/>
    <sheet name="Winter" sheetId="1" r:id="rId2"/>
    <sheet name="Summer" sheetId="2" r:id="rId3"/>
    <sheet name="EV" sheetId="23" r:id="rId4"/>
    <sheet name="House distribution per bus" sheetId="3" r:id="rId5"/>
    <sheet name="PV Scenario" sheetId="4" r:id="rId6"/>
    <sheet name="School Summer" sheetId="5" r:id="rId7"/>
    <sheet name="school winter" sheetId="6" r:id="rId8"/>
    <sheet name="EV per bus" sheetId="7" r:id="rId9"/>
    <sheet name="646" sheetId="8" r:id="rId10"/>
    <sheet name="645" sheetId="9" r:id="rId11"/>
    <sheet name="634" sheetId="10" r:id="rId12"/>
    <sheet name="652" sheetId="11" r:id="rId13"/>
    <sheet name="671" sheetId="13" r:id="rId14"/>
    <sheet name="692" sheetId="14" r:id="rId15"/>
    <sheet name="675" sheetId="15" r:id="rId16"/>
    <sheet name="675_winter" sheetId="16" r:id="rId17"/>
    <sheet name="692_Winter" sheetId="17" r:id="rId18"/>
    <sheet name="671_Winter" sheetId="18" r:id="rId19"/>
    <sheet name="652_Winter" sheetId="19" r:id="rId20"/>
    <sheet name="634_Winter" sheetId="20" r:id="rId21"/>
    <sheet name="645_Winter" sheetId="21" r:id="rId22"/>
    <sheet name="646_Winter" sheetId="22" r:id="rId23"/>
    <sheet name="commercial" sheetId="24" r:id="rId24"/>
  </sheets>
  <calcPr calcId="145621"/>
  <fileRecoveryPr repairLoad="1"/>
</workbook>
</file>

<file path=xl/calcChain.xml><?xml version="1.0" encoding="utf-8"?>
<calcChain xmlns="http://schemas.openxmlformats.org/spreadsheetml/2006/main">
  <c r="C3" i="24" l="1"/>
  <c r="C4" i="24"/>
  <c r="C5" i="24"/>
  <c r="C6" i="24"/>
  <c r="C7" i="24"/>
  <c r="C8" i="24"/>
  <c r="C9" i="24"/>
  <c r="C10" i="24"/>
  <c r="C11" i="24"/>
  <c r="C12" i="24"/>
  <c r="C13" i="24"/>
  <c r="C14" i="24"/>
  <c r="C15" i="24"/>
  <c r="C16" i="24"/>
  <c r="C17" i="24"/>
  <c r="C18" i="24"/>
  <c r="C19" i="24"/>
  <c r="C20" i="24"/>
  <c r="C21" i="24"/>
  <c r="C22" i="24"/>
  <c r="C23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2" i="24"/>
  <c r="K2" i="24"/>
  <c r="L3" i="23"/>
  <c r="L4" i="23"/>
  <c r="L5" i="23"/>
  <c r="L6" i="23"/>
  <c r="L7" i="23"/>
  <c r="L8" i="23"/>
  <c r="L9" i="23"/>
  <c r="L10" i="23"/>
  <c r="L11" i="23"/>
  <c r="L12" i="23"/>
  <c r="L13" i="23"/>
  <c r="L14" i="23"/>
  <c r="L15" i="23"/>
  <c r="L16" i="23"/>
  <c r="L17" i="23"/>
  <c r="L18" i="23"/>
  <c r="L19" i="23"/>
  <c r="L20" i="23"/>
  <c r="L21" i="23"/>
  <c r="L22" i="23"/>
  <c r="L23" i="23"/>
  <c r="L24" i="23"/>
  <c r="L25" i="23"/>
  <c r="L26" i="23"/>
  <c r="L27" i="23"/>
  <c r="L28" i="23"/>
  <c r="L29" i="23"/>
  <c r="L30" i="23"/>
  <c r="L31" i="23"/>
  <c r="L32" i="23"/>
  <c r="L33" i="23"/>
  <c r="L34" i="23"/>
  <c r="L35" i="23"/>
  <c r="L36" i="23"/>
  <c r="L37" i="23"/>
  <c r="L38" i="23"/>
  <c r="L39" i="23"/>
  <c r="L40" i="23"/>
  <c r="L41" i="23"/>
  <c r="L42" i="23"/>
  <c r="L43" i="23"/>
  <c r="L44" i="23"/>
  <c r="L45" i="23"/>
  <c r="L46" i="23"/>
  <c r="L47" i="23"/>
  <c r="L48" i="23"/>
  <c r="L49" i="23"/>
  <c r="L2" i="23"/>
  <c r="K3" i="23"/>
  <c r="K4" i="23"/>
  <c r="K5" i="23"/>
  <c r="K6" i="23"/>
  <c r="K7" i="23"/>
  <c r="K8" i="23"/>
  <c r="K9" i="23"/>
  <c r="K10" i="23"/>
  <c r="K11" i="23"/>
  <c r="K12" i="23"/>
  <c r="K13" i="23"/>
  <c r="K14" i="23"/>
  <c r="K15" i="23"/>
  <c r="K16" i="23"/>
  <c r="K17" i="23"/>
  <c r="K18" i="23"/>
  <c r="K19" i="23"/>
  <c r="K20" i="23"/>
  <c r="K21" i="23"/>
  <c r="K22" i="23"/>
  <c r="K23" i="23"/>
  <c r="K24" i="23"/>
  <c r="K25" i="23"/>
  <c r="K26" i="23"/>
  <c r="K27" i="23"/>
  <c r="K28" i="23"/>
  <c r="K29" i="23"/>
  <c r="K30" i="23"/>
  <c r="K31" i="23"/>
  <c r="K32" i="23"/>
  <c r="K33" i="23"/>
  <c r="K34" i="23"/>
  <c r="K35" i="23"/>
  <c r="K36" i="23"/>
  <c r="K37" i="23"/>
  <c r="K38" i="23"/>
  <c r="K39" i="23"/>
  <c r="K40" i="23"/>
  <c r="K41" i="23"/>
  <c r="K42" i="23"/>
  <c r="K43" i="23"/>
  <c r="K44" i="23"/>
  <c r="K45" i="23"/>
  <c r="K46" i="23"/>
  <c r="K47" i="23"/>
  <c r="K48" i="23"/>
  <c r="K49" i="23"/>
  <c r="K2" i="23"/>
  <c r="J3" i="23"/>
  <c r="J4" i="23"/>
  <c r="J5" i="23"/>
  <c r="J6" i="23"/>
  <c r="J7" i="23"/>
  <c r="J8" i="23"/>
  <c r="J9" i="23"/>
  <c r="J10" i="23"/>
  <c r="J11" i="23"/>
  <c r="J12" i="23"/>
  <c r="J13" i="23"/>
  <c r="J14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28" i="23"/>
  <c r="J29" i="23"/>
  <c r="J30" i="23"/>
  <c r="J31" i="23"/>
  <c r="J32" i="23"/>
  <c r="J33" i="23"/>
  <c r="J34" i="23"/>
  <c r="J35" i="23"/>
  <c r="J36" i="23"/>
  <c r="J37" i="23"/>
  <c r="J38" i="23"/>
  <c r="J39" i="23"/>
  <c r="J40" i="23"/>
  <c r="J41" i="23"/>
  <c r="J42" i="23"/>
  <c r="J43" i="23"/>
  <c r="J44" i="23"/>
  <c r="J45" i="23"/>
  <c r="J46" i="23"/>
  <c r="J47" i="23"/>
  <c r="J48" i="23"/>
  <c r="J49" i="23"/>
  <c r="J2" i="23"/>
  <c r="I3" i="23"/>
  <c r="I4" i="23"/>
  <c r="I5" i="23"/>
  <c r="I6" i="23"/>
  <c r="I7" i="23"/>
  <c r="I8" i="23"/>
  <c r="I9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2" i="23"/>
  <c r="H3" i="23"/>
  <c r="H4" i="23"/>
  <c r="H5" i="23"/>
  <c r="H6" i="23"/>
  <c r="H7" i="23"/>
  <c r="H8" i="23"/>
  <c r="H9" i="23"/>
  <c r="H10" i="23"/>
  <c r="H11" i="23"/>
  <c r="H12" i="23"/>
  <c r="H13" i="23"/>
  <c r="H14" i="23"/>
  <c r="H15" i="23"/>
  <c r="H16" i="23"/>
  <c r="H17" i="23"/>
  <c r="H18" i="23"/>
  <c r="H19" i="23"/>
  <c r="H20" i="23"/>
  <c r="H21" i="23"/>
  <c r="H22" i="23"/>
  <c r="H23" i="23"/>
  <c r="H24" i="23"/>
  <c r="H25" i="23"/>
  <c r="H26" i="23"/>
  <c r="H27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41" i="23"/>
  <c r="H42" i="23"/>
  <c r="H43" i="23"/>
  <c r="H44" i="23"/>
  <c r="H45" i="23"/>
  <c r="H46" i="23"/>
  <c r="H47" i="23"/>
  <c r="H48" i="23"/>
  <c r="H49" i="23"/>
  <c r="H2" i="23"/>
  <c r="G3" i="23"/>
  <c r="G4" i="23"/>
  <c r="G5" i="23"/>
  <c r="G6" i="23"/>
  <c r="G7" i="23"/>
  <c r="G8" i="23"/>
  <c r="G9" i="23"/>
  <c r="G10" i="23"/>
  <c r="G11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29" i="23"/>
  <c r="G30" i="23"/>
  <c r="G31" i="23"/>
  <c r="G32" i="23"/>
  <c r="G33" i="23"/>
  <c r="G34" i="23"/>
  <c r="G35" i="23"/>
  <c r="G36" i="23"/>
  <c r="G37" i="23"/>
  <c r="G38" i="23"/>
  <c r="G39" i="23"/>
  <c r="G40" i="23"/>
  <c r="G41" i="23"/>
  <c r="G42" i="23"/>
  <c r="G43" i="23"/>
  <c r="G44" i="23"/>
  <c r="G45" i="23"/>
  <c r="G46" i="23"/>
  <c r="G47" i="23"/>
  <c r="G48" i="23"/>
  <c r="G49" i="23"/>
  <c r="G2" i="23"/>
  <c r="F3" i="23"/>
  <c r="F4" i="23"/>
  <c r="F5" i="23"/>
  <c r="F6" i="23"/>
  <c r="F7" i="23"/>
  <c r="F8" i="23"/>
  <c r="F9" i="23"/>
  <c r="F10" i="23"/>
  <c r="F11" i="23"/>
  <c r="F12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36" i="23"/>
  <c r="F37" i="23"/>
  <c r="F38" i="23"/>
  <c r="F39" i="23"/>
  <c r="F40" i="23"/>
  <c r="F41" i="23"/>
  <c r="F42" i="23"/>
  <c r="F43" i="23"/>
  <c r="F44" i="23"/>
  <c r="F45" i="23"/>
  <c r="F46" i="23"/>
  <c r="F47" i="23"/>
  <c r="F48" i="23"/>
  <c r="F49" i="23"/>
  <c r="F2" i="23"/>
  <c r="E3" i="23"/>
  <c r="E4" i="23"/>
  <c r="E5" i="23"/>
  <c r="E6" i="23"/>
  <c r="E7" i="23"/>
  <c r="E8" i="23"/>
  <c r="E9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31" i="23"/>
  <c r="E32" i="23"/>
  <c r="E33" i="23"/>
  <c r="E34" i="23"/>
  <c r="E35" i="23"/>
  <c r="E36" i="23"/>
  <c r="E37" i="23"/>
  <c r="E38" i="23"/>
  <c r="E39" i="23"/>
  <c r="E40" i="23"/>
  <c r="E41" i="23"/>
  <c r="E42" i="23"/>
  <c r="E43" i="23"/>
  <c r="E44" i="23"/>
  <c r="E45" i="23"/>
  <c r="E46" i="23"/>
  <c r="E47" i="23"/>
  <c r="E48" i="23"/>
  <c r="E49" i="23"/>
  <c r="E2" i="23"/>
  <c r="D3" i="23"/>
  <c r="D4" i="23"/>
  <c r="D5" i="23"/>
  <c r="D6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D25" i="23"/>
  <c r="D26" i="23"/>
  <c r="D27" i="23"/>
  <c r="D28" i="23"/>
  <c r="D29" i="23"/>
  <c r="D30" i="23"/>
  <c r="D31" i="23"/>
  <c r="D32" i="23"/>
  <c r="D33" i="23"/>
  <c r="D34" i="23"/>
  <c r="D35" i="23"/>
  <c r="D36" i="23"/>
  <c r="D37" i="23"/>
  <c r="D38" i="23"/>
  <c r="D39" i="23"/>
  <c r="D40" i="23"/>
  <c r="D41" i="23"/>
  <c r="D42" i="23"/>
  <c r="D43" i="23"/>
  <c r="D44" i="23"/>
  <c r="D45" i="23"/>
  <c r="D46" i="23"/>
  <c r="D47" i="23"/>
  <c r="D48" i="23"/>
  <c r="D49" i="23"/>
  <c r="D2" i="23"/>
  <c r="O4" i="23"/>
  <c r="C3" i="23"/>
  <c r="C4" i="23"/>
  <c r="C5" i="23"/>
  <c r="C6" i="23"/>
  <c r="C7" i="23"/>
  <c r="C8" i="23"/>
  <c r="C9" i="23"/>
  <c r="C10" i="23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1" i="23"/>
  <c r="C32" i="23"/>
  <c r="C33" i="23"/>
  <c r="C34" i="23"/>
  <c r="C35" i="23"/>
  <c r="C36" i="23"/>
  <c r="C37" i="23"/>
  <c r="C38" i="23"/>
  <c r="C39" i="23"/>
  <c r="C40" i="23"/>
  <c r="C41" i="23"/>
  <c r="C42" i="23"/>
  <c r="C43" i="23"/>
  <c r="C44" i="23"/>
  <c r="C45" i="23"/>
  <c r="C46" i="23"/>
  <c r="C47" i="23"/>
  <c r="C48" i="23"/>
  <c r="C49" i="23"/>
  <c r="C2" i="23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2" i="6"/>
  <c r="I6" i="6"/>
  <c r="L3" i="22" l="1"/>
  <c r="L4" i="22"/>
  <c r="L5" i="22"/>
  <c r="L6" i="22"/>
  <c r="L7" i="22"/>
  <c r="L8" i="22"/>
  <c r="M8" i="22" s="1"/>
  <c r="L9" i="22"/>
  <c r="M9" i="22" s="1"/>
  <c r="L10" i="22"/>
  <c r="L11" i="22"/>
  <c r="L12" i="22"/>
  <c r="L13" i="22"/>
  <c r="L14" i="22"/>
  <c r="M14" i="22" s="1"/>
  <c r="L15" i="22"/>
  <c r="L16" i="22"/>
  <c r="L17" i="22"/>
  <c r="L18" i="22"/>
  <c r="M18" i="22" s="1"/>
  <c r="L19" i="22"/>
  <c r="M19" i="22" s="1"/>
  <c r="L20" i="22"/>
  <c r="M20" i="22" s="1"/>
  <c r="L21" i="22"/>
  <c r="M21" i="22" s="1"/>
  <c r="L22" i="22"/>
  <c r="M22" i="22" s="1"/>
  <c r="L23" i="22"/>
  <c r="L24" i="22"/>
  <c r="L25" i="22"/>
  <c r="L26" i="22"/>
  <c r="L27" i="22"/>
  <c r="L28" i="22"/>
  <c r="L29" i="22"/>
  <c r="L30" i="22"/>
  <c r="M30" i="22" s="1"/>
  <c r="L31" i="22"/>
  <c r="M31" i="22" s="1"/>
  <c r="L32" i="22"/>
  <c r="M32" i="22" s="1"/>
  <c r="L33" i="22"/>
  <c r="L34" i="22"/>
  <c r="L35" i="22"/>
  <c r="L36" i="22"/>
  <c r="L37" i="22"/>
  <c r="L38" i="22"/>
  <c r="M38" i="22" s="1"/>
  <c r="L39" i="22"/>
  <c r="L40" i="22"/>
  <c r="L41" i="22"/>
  <c r="M41" i="22" s="1"/>
  <c r="L42" i="22"/>
  <c r="L43" i="22"/>
  <c r="L44" i="22"/>
  <c r="M44" i="22" s="1"/>
  <c r="L45" i="22"/>
  <c r="L46" i="22"/>
  <c r="L47" i="22"/>
  <c r="L48" i="22"/>
  <c r="L49" i="22"/>
  <c r="M49" i="22" s="1"/>
  <c r="L2" i="22"/>
  <c r="I3" i="22"/>
  <c r="K3" i="22" s="1"/>
  <c r="I4" i="22"/>
  <c r="I5" i="22"/>
  <c r="K5" i="22" s="1"/>
  <c r="I6" i="22"/>
  <c r="I7" i="22"/>
  <c r="I8" i="22"/>
  <c r="I9" i="22"/>
  <c r="K9" i="22" s="1"/>
  <c r="I10" i="22"/>
  <c r="I11" i="22"/>
  <c r="K11" i="22" s="1"/>
  <c r="I12" i="22"/>
  <c r="I13" i="22"/>
  <c r="I14" i="22"/>
  <c r="I15" i="22"/>
  <c r="K15" i="22" s="1"/>
  <c r="I16" i="22"/>
  <c r="I17" i="22"/>
  <c r="I18" i="22"/>
  <c r="I19" i="22"/>
  <c r="I20" i="22"/>
  <c r="K20" i="22" s="1"/>
  <c r="I21" i="22"/>
  <c r="I22" i="22"/>
  <c r="I23" i="22"/>
  <c r="I24" i="22"/>
  <c r="I25" i="22"/>
  <c r="I26" i="22"/>
  <c r="I27" i="22"/>
  <c r="K27" i="22" s="1"/>
  <c r="I28" i="22"/>
  <c r="I29" i="22"/>
  <c r="K29" i="22" s="1"/>
  <c r="I30" i="22"/>
  <c r="I31" i="22"/>
  <c r="I32" i="22"/>
  <c r="I33" i="22"/>
  <c r="K33" i="22" s="1"/>
  <c r="I34" i="22"/>
  <c r="I35" i="22"/>
  <c r="K35" i="22" s="1"/>
  <c r="I36" i="22"/>
  <c r="I37" i="22"/>
  <c r="I38" i="22"/>
  <c r="I39" i="22"/>
  <c r="K39" i="22" s="1"/>
  <c r="I40" i="22"/>
  <c r="K40" i="22" s="1"/>
  <c r="I41" i="22"/>
  <c r="K41" i="22" s="1"/>
  <c r="I42" i="22"/>
  <c r="I43" i="22"/>
  <c r="K43" i="22" s="1"/>
  <c r="I44" i="22"/>
  <c r="K44" i="22" s="1"/>
  <c r="I45" i="22"/>
  <c r="K45" i="22" s="1"/>
  <c r="I46" i="22"/>
  <c r="K46" i="22" s="1"/>
  <c r="I47" i="22"/>
  <c r="K47" i="22" s="1"/>
  <c r="I48" i="22"/>
  <c r="I49" i="22"/>
  <c r="I2" i="22"/>
  <c r="F3" i="22"/>
  <c r="F4" i="22"/>
  <c r="Q5" i="22" s="1"/>
  <c r="R5" i="22" s="1"/>
  <c r="F5" i="22"/>
  <c r="F6" i="22"/>
  <c r="Q10" i="22" s="1"/>
  <c r="F7" i="22"/>
  <c r="F8" i="22"/>
  <c r="F9" i="22"/>
  <c r="F10" i="22"/>
  <c r="F11" i="22"/>
  <c r="F12" i="22"/>
  <c r="F13" i="22"/>
  <c r="F14" i="22"/>
  <c r="H14" i="22" s="1"/>
  <c r="F15" i="22"/>
  <c r="F16" i="22"/>
  <c r="F17" i="22"/>
  <c r="H17" i="22" s="1"/>
  <c r="F18" i="22"/>
  <c r="H18" i="22" s="1"/>
  <c r="F19" i="22"/>
  <c r="F20" i="22"/>
  <c r="H20" i="22" s="1"/>
  <c r="F21" i="22"/>
  <c r="F22" i="22"/>
  <c r="F23" i="22"/>
  <c r="F24" i="22"/>
  <c r="F25" i="22"/>
  <c r="F26" i="22"/>
  <c r="H26" i="22" s="1"/>
  <c r="F27" i="22"/>
  <c r="F28" i="22"/>
  <c r="H28" i="22" s="1"/>
  <c r="F29" i="22"/>
  <c r="F30" i="22"/>
  <c r="H30" i="22" s="1"/>
  <c r="F31" i="22"/>
  <c r="H31" i="22" s="1"/>
  <c r="F32" i="22"/>
  <c r="H32" i="22" s="1"/>
  <c r="F33" i="22"/>
  <c r="H33" i="22" s="1"/>
  <c r="F34" i="22"/>
  <c r="F35" i="22"/>
  <c r="F36" i="22"/>
  <c r="F37" i="22"/>
  <c r="F38" i="22"/>
  <c r="H38" i="22" s="1"/>
  <c r="F39" i="22"/>
  <c r="F40" i="22"/>
  <c r="H40" i="22" s="1"/>
  <c r="F41" i="22"/>
  <c r="H41" i="22" s="1"/>
  <c r="F42" i="22"/>
  <c r="H42" i="22" s="1"/>
  <c r="F43" i="22"/>
  <c r="F44" i="22"/>
  <c r="H44" i="22" s="1"/>
  <c r="F45" i="22"/>
  <c r="H45" i="22" s="1"/>
  <c r="F46" i="22"/>
  <c r="F47" i="22"/>
  <c r="H47" i="22" s="1"/>
  <c r="F48" i="22"/>
  <c r="H48" i="22" s="1"/>
  <c r="F49" i="22"/>
  <c r="F2" i="22"/>
  <c r="C3" i="22"/>
  <c r="C4" i="22"/>
  <c r="Q9" i="22" s="1"/>
  <c r="C5" i="22"/>
  <c r="E5" i="22" s="1"/>
  <c r="C6" i="22"/>
  <c r="E6" i="22" s="1"/>
  <c r="C7" i="22"/>
  <c r="E7" i="22" s="1"/>
  <c r="C8" i="22"/>
  <c r="C9" i="22"/>
  <c r="E9" i="22" s="1"/>
  <c r="C10" i="22"/>
  <c r="C11" i="22"/>
  <c r="E11" i="22" s="1"/>
  <c r="C12" i="22"/>
  <c r="C13" i="22"/>
  <c r="C14" i="22"/>
  <c r="C15" i="22"/>
  <c r="C16" i="22"/>
  <c r="E16" i="22" s="1"/>
  <c r="C17" i="22"/>
  <c r="C18" i="22"/>
  <c r="C19" i="22"/>
  <c r="E19" i="22" s="1"/>
  <c r="C20" i="22"/>
  <c r="C21" i="22"/>
  <c r="E21" i="22" s="1"/>
  <c r="C22" i="22"/>
  <c r="C23" i="22"/>
  <c r="E23" i="22" s="1"/>
  <c r="C24" i="22"/>
  <c r="C25" i="22"/>
  <c r="C26" i="22"/>
  <c r="C27" i="22"/>
  <c r="C28" i="22"/>
  <c r="E28" i="22" s="1"/>
  <c r="C29" i="22"/>
  <c r="C30" i="22"/>
  <c r="C31" i="22"/>
  <c r="E31" i="22" s="1"/>
  <c r="C32" i="22"/>
  <c r="C33" i="22"/>
  <c r="E33" i="22" s="1"/>
  <c r="C34" i="22"/>
  <c r="C35" i="22"/>
  <c r="E35" i="22" s="1"/>
  <c r="C36" i="22"/>
  <c r="C37" i="22"/>
  <c r="C38" i="22"/>
  <c r="C39" i="22"/>
  <c r="C40" i="22"/>
  <c r="E40" i="22" s="1"/>
  <c r="C41" i="22"/>
  <c r="C42" i="22"/>
  <c r="C43" i="22"/>
  <c r="E43" i="22" s="1"/>
  <c r="C44" i="22"/>
  <c r="C45" i="22"/>
  <c r="E45" i="22" s="1"/>
  <c r="C46" i="22"/>
  <c r="C47" i="22"/>
  <c r="E47" i="22" s="1"/>
  <c r="C48" i="22"/>
  <c r="C49" i="22"/>
  <c r="C2" i="22"/>
  <c r="K49" i="22"/>
  <c r="H49" i="22"/>
  <c r="E49" i="22"/>
  <c r="M48" i="22"/>
  <c r="K48" i="22"/>
  <c r="E48" i="22"/>
  <c r="M47" i="22"/>
  <c r="M46" i="22"/>
  <c r="H46" i="22"/>
  <c r="E46" i="22"/>
  <c r="M45" i="22"/>
  <c r="E44" i="22"/>
  <c r="M43" i="22"/>
  <c r="H43" i="22"/>
  <c r="M42" i="22"/>
  <c r="K42" i="22"/>
  <c r="E42" i="22"/>
  <c r="E41" i="22"/>
  <c r="M40" i="22"/>
  <c r="M39" i="22"/>
  <c r="H39" i="22"/>
  <c r="E39" i="22"/>
  <c r="K38" i="22"/>
  <c r="E38" i="22"/>
  <c r="M37" i="22"/>
  <c r="K37" i="22"/>
  <c r="H37" i="22"/>
  <c r="E37" i="22"/>
  <c r="M36" i="22"/>
  <c r="K36" i="22"/>
  <c r="H36" i="22"/>
  <c r="E36" i="22"/>
  <c r="M35" i="22"/>
  <c r="H35" i="22"/>
  <c r="M34" i="22"/>
  <c r="K34" i="22"/>
  <c r="H34" i="22"/>
  <c r="E34" i="22"/>
  <c r="M33" i="22"/>
  <c r="K32" i="22"/>
  <c r="E32" i="22"/>
  <c r="K31" i="22"/>
  <c r="K30" i="22"/>
  <c r="E30" i="22"/>
  <c r="M29" i="22"/>
  <c r="H29" i="22"/>
  <c r="E29" i="22"/>
  <c r="M28" i="22"/>
  <c r="K28" i="22"/>
  <c r="M27" i="22"/>
  <c r="H27" i="22"/>
  <c r="E27" i="22"/>
  <c r="M26" i="22"/>
  <c r="K26" i="22"/>
  <c r="E26" i="22"/>
  <c r="M25" i="22"/>
  <c r="K25" i="22"/>
  <c r="H25" i="22"/>
  <c r="E25" i="22"/>
  <c r="M24" i="22"/>
  <c r="K24" i="22"/>
  <c r="H24" i="22"/>
  <c r="E24" i="22"/>
  <c r="M23" i="22"/>
  <c r="K23" i="22"/>
  <c r="H23" i="22"/>
  <c r="K22" i="22"/>
  <c r="H22" i="22"/>
  <c r="E22" i="22"/>
  <c r="K21" i="22"/>
  <c r="H21" i="22"/>
  <c r="E20" i="22"/>
  <c r="K19" i="22"/>
  <c r="H19" i="22"/>
  <c r="K18" i="22"/>
  <c r="E18" i="22"/>
  <c r="M17" i="22"/>
  <c r="K17" i="22"/>
  <c r="E17" i="22"/>
  <c r="M16" i="22"/>
  <c r="K16" i="22"/>
  <c r="H16" i="22"/>
  <c r="M15" i="22"/>
  <c r="H15" i="22"/>
  <c r="E15" i="22"/>
  <c r="K14" i="22"/>
  <c r="E14" i="22"/>
  <c r="M13" i="22"/>
  <c r="K13" i="22"/>
  <c r="H13" i="22"/>
  <c r="E13" i="22"/>
  <c r="M12" i="22"/>
  <c r="K12" i="22"/>
  <c r="H12" i="22"/>
  <c r="E12" i="22"/>
  <c r="M11" i="22"/>
  <c r="H11" i="22"/>
  <c r="M10" i="22"/>
  <c r="H10" i="22"/>
  <c r="E10" i="22"/>
  <c r="H9" i="22"/>
  <c r="K8" i="22"/>
  <c r="H8" i="22"/>
  <c r="E8" i="22"/>
  <c r="M7" i="22"/>
  <c r="K7" i="22"/>
  <c r="H7" i="22"/>
  <c r="M6" i="22"/>
  <c r="K6" i="22"/>
  <c r="M5" i="22"/>
  <c r="H5" i="22"/>
  <c r="M4" i="22"/>
  <c r="K4" i="22"/>
  <c r="H4" i="22"/>
  <c r="E4" i="22"/>
  <c r="M3" i="22"/>
  <c r="Q7" i="22"/>
  <c r="R7" i="22" s="1"/>
  <c r="H3" i="22"/>
  <c r="E3" i="22"/>
  <c r="Q2" i="22"/>
  <c r="K10" i="22" s="1"/>
  <c r="L3" i="21"/>
  <c r="L4" i="21"/>
  <c r="L5" i="21"/>
  <c r="L6" i="21"/>
  <c r="L7" i="21"/>
  <c r="L8" i="21"/>
  <c r="L9" i="21"/>
  <c r="M9" i="21" s="1"/>
  <c r="L10" i="21"/>
  <c r="L11" i="21"/>
  <c r="L12" i="21"/>
  <c r="L13" i="21"/>
  <c r="L14" i="21"/>
  <c r="L15" i="21"/>
  <c r="L16" i="21"/>
  <c r="L17" i="21"/>
  <c r="M17" i="21" s="1"/>
  <c r="L18" i="21"/>
  <c r="L19" i="21"/>
  <c r="M19" i="21" s="1"/>
  <c r="L20" i="21"/>
  <c r="M20" i="21" s="1"/>
  <c r="L21" i="21"/>
  <c r="L22" i="21"/>
  <c r="L23" i="21"/>
  <c r="L24" i="21"/>
  <c r="L25" i="21"/>
  <c r="M25" i="21" s="1"/>
  <c r="L26" i="21"/>
  <c r="L27" i="21"/>
  <c r="L28" i="21"/>
  <c r="L29" i="21"/>
  <c r="M29" i="21" s="1"/>
  <c r="L30" i="21"/>
  <c r="L31" i="21"/>
  <c r="M31" i="21" s="1"/>
  <c r="L32" i="21"/>
  <c r="M32" i="21" s="1"/>
  <c r="L33" i="21"/>
  <c r="L34" i="21"/>
  <c r="L35" i="21"/>
  <c r="L36" i="21"/>
  <c r="L37" i="21"/>
  <c r="L38" i="21"/>
  <c r="L39" i="21"/>
  <c r="L40" i="21"/>
  <c r="L41" i="21"/>
  <c r="L42" i="21"/>
  <c r="L43" i="21"/>
  <c r="M43" i="21" s="1"/>
  <c r="L44" i="21"/>
  <c r="M44" i="21" s="1"/>
  <c r="L45" i="21"/>
  <c r="L46" i="21"/>
  <c r="M46" i="21" s="1"/>
  <c r="L47" i="21"/>
  <c r="L48" i="21"/>
  <c r="L49" i="21"/>
  <c r="L2" i="21"/>
  <c r="I3" i="21"/>
  <c r="I4" i="21"/>
  <c r="I5" i="21"/>
  <c r="I6" i="21"/>
  <c r="K6" i="21" s="1"/>
  <c r="I7" i="21"/>
  <c r="K7" i="21" s="1"/>
  <c r="I8" i="21"/>
  <c r="I9" i="21"/>
  <c r="K9" i="21" s="1"/>
  <c r="I10" i="21"/>
  <c r="K10" i="21" s="1"/>
  <c r="I11" i="21"/>
  <c r="I12" i="21"/>
  <c r="I13" i="21"/>
  <c r="I14" i="21"/>
  <c r="I15" i="21"/>
  <c r="I16" i="21"/>
  <c r="I17" i="21"/>
  <c r="I18" i="21"/>
  <c r="I19" i="21"/>
  <c r="K19" i="21" s="1"/>
  <c r="I20" i="21"/>
  <c r="I21" i="21"/>
  <c r="I22" i="21"/>
  <c r="K22" i="21" s="1"/>
  <c r="I23" i="21"/>
  <c r="I24" i="21"/>
  <c r="I25" i="21"/>
  <c r="I26" i="21"/>
  <c r="I27" i="21"/>
  <c r="I28" i="21"/>
  <c r="I29" i="21"/>
  <c r="I30" i="21"/>
  <c r="I31" i="21"/>
  <c r="K31" i="21" s="1"/>
  <c r="I32" i="21"/>
  <c r="K32" i="21" s="1"/>
  <c r="I33" i="21"/>
  <c r="I34" i="21"/>
  <c r="K34" i="21" s="1"/>
  <c r="I35" i="21"/>
  <c r="K35" i="21" s="1"/>
  <c r="I36" i="21"/>
  <c r="I37" i="21"/>
  <c r="I38" i="21"/>
  <c r="I39" i="21"/>
  <c r="I40" i="21"/>
  <c r="I41" i="21"/>
  <c r="I42" i="21"/>
  <c r="K42" i="21" s="1"/>
  <c r="I43" i="21"/>
  <c r="K43" i="21" s="1"/>
  <c r="I44" i="21"/>
  <c r="K44" i="21" s="1"/>
  <c r="I45" i="21"/>
  <c r="K45" i="21" s="1"/>
  <c r="I46" i="21"/>
  <c r="K46" i="21" s="1"/>
  <c r="I47" i="21"/>
  <c r="K47" i="21" s="1"/>
  <c r="I48" i="21"/>
  <c r="I49" i="21"/>
  <c r="I2" i="21"/>
  <c r="F3" i="21"/>
  <c r="F4" i="21"/>
  <c r="F5" i="21"/>
  <c r="F6" i="21"/>
  <c r="H6" i="21" s="1"/>
  <c r="F7" i="21"/>
  <c r="F8" i="21"/>
  <c r="F9" i="21"/>
  <c r="F10" i="21"/>
  <c r="F11" i="21"/>
  <c r="F12" i="21"/>
  <c r="F13" i="21"/>
  <c r="F14" i="21"/>
  <c r="F15" i="21"/>
  <c r="H15" i="21" s="1"/>
  <c r="F16" i="21"/>
  <c r="H16" i="21" s="1"/>
  <c r="F17" i="21"/>
  <c r="F18" i="21"/>
  <c r="F19" i="21"/>
  <c r="H19" i="21" s="1"/>
  <c r="F20" i="21"/>
  <c r="F21" i="21"/>
  <c r="F22" i="21"/>
  <c r="F23" i="21"/>
  <c r="F24" i="21"/>
  <c r="F25" i="21"/>
  <c r="F26" i="21"/>
  <c r="F27" i="21"/>
  <c r="H27" i="21" s="1"/>
  <c r="F28" i="21"/>
  <c r="H28" i="21" s="1"/>
  <c r="F29" i="21"/>
  <c r="F30" i="21"/>
  <c r="F31" i="21"/>
  <c r="F32" i="21"/>
  <c r="F33" i="21"/>
  <c r="F34" i="21"/>
  <c r="F35" i="21"/>
  <c r="F36" i="21"/>
  <c r="H36" i="21" s="1"/>
  <c r="F37" i="21"/>
  <c r="F38" i="21"/>
  <c r="F39" i="21"/>
  <c r="F40" i="21"/>
  <c r="F41" i="21"/>
  <c r="F42" i="21"/>
  <c r="F43" i="21"/>
  <c r="H43" i="21" s="1"/>
  <c r="F44" i="21"/>
  <c r="F45" i="21"/>
  <c r="H45" i="21" s="1"/>
  <c r="F46" i="21"/>
  <c r="F47" i="21"/>
  <c r="F48" i="21"/>
  <c r="F49" i="21"/>
  <c r="F2" i="21"/>
  <c r="C3" i="21"/>
  <c r="C4" i="21"/>
  <c r="E4" i="21" s="1"/>
  <c r="C5" i="21"/>
  <c r="Q4" i="21" s="1"/>
  <c r="R4" i="21" s="1"/>
  <c r="C6" i="21"/>
  <c r="C7" i="21"/>
  <c r="C8" i="21"/>
  <c r="C9" i="21"/>
  <c r="C10" i="21"/>
  <c r="C11" i="21"/>
  <c r="C12" i="21"/>
  <c r="E12" i="21" s="1"/>
  <c r="C13" i="21"/>
  <c r="E13" i="21" s="1"/>
  <c r="C14" i="21"/>
  <c r="C15" i="21"/>
  <c r="C16" i="21"/>
  <c r="E16" i="21" s="1"/>
  <c r="C17" i="21"/>
  <c r="C18" i="21"/>
  <c r="E18" i="21" s="1"/>
  <c r="C19" i="21"/>
  <c r="C20" i="21"/>
  <c r="C21" i="21"/>
  <c r="C22" i="21"/>
  <c r="C23" i="21"/>
  <c r="C24" i="21"/>
  <c r="E24" i="21" s="1"/>
  <c r="C25" i="21"/>
  <c r="E25" i="21" s="1"/>
  <c r="C26" i="21"/>
  <c r="C27" i="21"/>
  <c r="C28" i="21"/>
  <c r="C29" i="21"/>
  <c r="C30" i="21"/>
  <c r="E30" i="21" s="1"/>
  <c r="C31" i="21"/>
  <c r="E31" i="21" s="1"/>
  <c r="C32" i="21"/>
  <c r="C33" i="21"/>
  <c r="C34" i="21"/>
  <c r="C35" i="21"/>
  <c r="C36" i="21"/>
  <c r="E36" i="21" s="1"/>
  <c r="C37" i="21"/>
  <c r="E37" i="21" s="1"/>
  <c r="C38" i="21"/>
  <c r="C39" i="21"/>
  <c r="C40" i="21"/>
  <c r="C41" i="21"/>
  <c r="E41" i="21" s="1"/>
  <c r="C42" i="21"/>
  <c r="C43" i="21"/>
  <c r="E43" i="21" s="1"/>
  <c r="C44" i="21"/>
  <c r="C45" i="21"/>
  <c r="E45" i="21" s="1"/>
  <c r="C46" i="21"/>
  <c r="E46" i="21" s="1"/>
  <c r="C47" i="21"/>
  <c r="C48" i="21"/>
  <c r="C49" i="21"/>
  <c r="C2" i="21"/>
  <c r="M49" i="21"/>
  <c r="K49" i="21"/>
  <c r="H49" i="21"/>
  <c r="E49" i="21"/>
  <c r="K48" i="21"/>
  <c r="H48" i="21"/>
  <c r="E48" i="21"/>
  <c r="M47" i="21"/>
  <c r="E47" i="21"/>
  <c r="H46" i="21"/>
  <c r="E44" i="21"/>
  <c r="H42" i="21"/>
  <c r="E42" i="21"/>
  <c r="M41" i="21"/>
  <c r="K41" i="21"/>
  <c r="M40" i="21"/>
  <c r="K40" i="21"/>
  <c r="H40" i="21"/>
  <c r="E40" i="21"/>
  <c r="H39" i="21"/>
  <c r="E39" i="21"/>
  <c r="M38" i="21"/>
  <c r="K38" i="21"/>
  <c r="M37" i="21"/>
  <c r="K37" i="21"/>
  <c r="H37" i="21"/>
  <c r="M35" i="21"/>
  <c r="M34" i="21"/>
  <c r="H34" i="21"/>
  <c r="E34" i="21"/>
  <c r="H33" i="21"/>
  <c r="E33" i="21"/>
  <c r="H31" i="21"/>
  <c r="H30" i="21"/>
  <c r="K29" i="21"/>
  <c r="M28" i="21"/>
  <c r="K28" i="21"/>
  <c r="E28" i="21"/>
  <c r="E27" i="21"/>
  <c r="M26" i="21"/>
  <c r="K26" i="21"/>
  <c r="K25" i="21"/>
  <c r="H25" i="21"/>
  <c r="H24" i="21"/>
  <c r="M23" i="21"/>
  <c r="K23" i="21"/>
  <c r="M22" i="21"/>
  <c r="H22" i="21"/>
  <c r="E22" i="21"/>
  <c r="H21" i="21"/>
  <c r="E21" i="21"/>
  <c r="K20" i="21"/>
  <c r="E19" i="21"/>
  <c r="H18" i="21"/>
  <c r="K17" i="21"/>
  <c r="M16" i="21"/>
  <c r="K16" i="21"/>
  <c r="E15" i="21"/>
  <c r="K14" i="21"/>
  <c r="H14" i="21"/>
  <c r="E14" i="21"/>
  <c r="M13" i="21"/>
  <c r="K13" i="21"/>
  <c r="K12" i="21"/>
  <c r="H12" i="21"/>
  <c r="M11" i="21"/>
  <c r="K11" i="21"/>
  <c r="H11" i="21"/>
  <c r="E11" i="21"/>
  <c r="M10" i="21"/>
  <c r="E9" i="21"/>
  <c r="M8" i="21"/>
  <c r="K8" i="21"/>
  <c r="H8" i="21"/>
  <c r="E8" i="21"/>
  <c r="M7" i="21"/>
  <c r="H7" i="21"/>
  <c r="E7" i="21"/>
  <c r="E6" i="21"/>
  <c r="M5" i="21"/>
  <c r="H5" i="21"/>
  <c r="M4" i="21"/>
  <c r="K4" i="21"/>
  <c r="M3" i="21"/>
  <c r="Q5" i="21"/>
  <c r="R5" i="21" s="1"/>
  <c r="Q2" i="21"/>
  <c r="E2" i="21" s="1"/>
  <c r="Q7" i="21"/>
  <c r="R7" i="21" s="1"/>
  <c r="L3" i="20"/>
  <c r="M3" i="20" s="1"/>
  <c r="L4" i="20"/>
  <c r="L5" i="20"/>
  <c r="M5" i="20" s="1"/>
  <c r="L6" i="20"/>
  <c r="M6" i="20" s="1"/>
  <c r="L7" i="20"/>
  <c r="M7" i="20" s="1"/>
  <c r="L8" i="20"/>
  <c r="L9" i="20"/>
  <c r="L10" i="20"/>
  <c r="L11" i="20"/>
  <c r="L12" i="20"/>
  <c r="L13" i="20"/>
  <c r="L14" i="20"/>
  <c r="L15" i="20"/>
  <c r="M15" i="20" s="1"/>
  <c r="L16" i="20"/>
  <c r="M16" i="20" s="1"/>
  <c r="L17" i="20"/>
  <c r="L18" i="20"/>
  <c r="M18" i="20" s="1"/>
  <c r="L19" i="20"/>
  <c r="M19" i="20" s="1"/>
  <c r="L20" i="20"/>
  <c r="L21" i="20"/>
  <c r="L22" i="20"/>
  <c r="L23" i="20"/>
  <c r="L24" i="20"/>
  <c r="L25" i="20"/>
  <c r="L26" i="20"/>
  <c r="M26" i="20" s="1"/>
  <c r="L27" i="20"/>
  <c r="L28" i="20"/>
  <c r="L29" i="20"/>
  <c r="L30" i="20"/>
  <c r="M30" i="20" s="1"/>
  <c r="L31" i="20"/>
  <c r="M31" i="20" s="1"/>
  <c r="L32" i="20"/>
  <c r="L33" i="20"/>
  <c r="L34" i="20"/>
  <c r="L35" i="20"/>
  <c r="L36" i="20"/>
  <c r="L37" i="20"/>
  <c r="L38" i="20"/>
  <c r="M38" i="20" s="1"/>
  <c r="L39" i="20"/>
  <c r="M39" i="20" s="1"/>
  <c r="L40" i="20"/>
  <c r="M40" i="20" s="1"/>
  <c r="L41" i="20"/>
  <c r="L42" i="20"/>
  <c r="M42" i="20" s="1"/>
  <c r="L43" i="20"/>
  <c r="M43" i="20" s="1"/>
  <c r="L44" i="20"/>
  <c r="L45" i="20"/>
  <c r="L46" i="20"/>
  <c r="L47" i="20"/>
  <c r="L48" i="20"/>
  <c r="L49" i="20"/>
  <c r="L2" i="20"/>
  <c r="I3" i="20"/>
  <c r="I4" i="20"/>
  <c r="I5" i="20"/>
  <c r="K5" i="20" s="1"/>
  <c r="I6" i="20"/>
  <c r="I7" i="20"/>
  <c r="K7" i="20" s="1"/>
  <c r="I8" i="20"/>
  <c r="K8" i="20" s="1"/>
  <c r="I9" i="20"/>
  <c r="K9" i="20" s="1"/>
  <c r="I10" i="20"/>
  <c r="I11" i="20"/>
  <c r="K11" i="20" s="1"/>
  <c r="I12" i="20"/>
  <c r="I13" i="20"/>
  <c r="I14" i="20"/>
  <c r="I15" i="20"/>
  <c r="K15" i="20" s="1"/>
  <c r="I16" i="20"/>
  <c r="K16" i="20" s="1"/>
  <c r="I17" i="20"/>
  <c r="I18" i="20"/>
  <c r="K18" i="20" s="1"/>
  <c r="I19" i="20"/>
  <c r="I20" i="20"/>
  <c r="I21" i="20"/>
  <c r="K21" i="20" s="1"/>
  <c r="I22" i="20"/>
  <c r="I23" i="20"/>
  <c r="I24" i="20"/>
  <c r="I25" i="20"/>
  <c r="K25" i="20" s="1"/>
  <c r="I26" i="20"/>
  <c r="I27" i="20"/>
  <c r="I28" i="20"/>
  <c r="Q6" i="20" s="1"/>
  <c r="R6" i="20" s="1"/>
  <c r="I29" i="20"/>
  <c r="I30" i="20"/>
  <c r="I31" i="20"/>
  <c r="I32" i="20"/>
  <c r="K32" i="20" s="1"/>
  <c r="I33" i="20"/>
  <c r="K33" i="20" s="1"/>
  <c r="I34" i="20"/>
  <c r="K34" i="20" s="1"/>
  <c r="I35" i="20"/>
  <c r="K35" i="20" s="1"/>
  <c r="I36" i="20"/>
  <c r="I37" i="20"/>
  <c r="I38" i="20"/>
  <c r="I39" i="20"/>
  <c r="K39" i="20" s="1"/>
  <c r="I40" i="20"/>
  <c r="K40" i="20" s="1"/>
  <c r="I41" i="20"/>
  <c r="I42" i="20"/>
  <c r="I43" i="20"/>
  <c r="K43" i="20" s="1"/>
  <c r="I44" i="20"/>
  <c r="I45" i="20"/>
  <c r="K45" i="20" s="1"/>
  <c r="I46" i="20"/>
  <c r="K46" i="20" s="1"/>
  <c r="I47" i="20"/>
  <c r="I48" i="20"/>
  <c r="I49" i="20"/>
  <c r="I2" i="20"/>
  <c r="F3" i="20"/>
  <c r="F4" i="20"/>
  <c r="F5" i="20"/>
  <c r="Q5" i="20" s="1"/>
  <c r="R5" i="20" s="1"/>
  <c r="F6" i="20"/>
  <c r="F7" i="20"/>
  <c r="F8" i="20"/>
  <c r="F9" i="20"/>
  <c r="F10" i="20"/>
  <c r="F11" i="20"/>
  <c r="F12" i="20"/>
  <c r="F13" i="20"/>
  <c r="F14" i="20"/>
  <c r="H14" i="20" s="1"/>
  <c r="F15" i="20"/>
  <c r="F16" i="20"/>
  <c r="F17" i="20"/>
  <c r="F18" i="20"/>
  <c r="F19" i="20"/>
  <c r="H19" i="20" s="1"/>
  <c r="F20" i="20"/>
  <c r="F21" i="20"/>
  <c r="F22" i="20"/>
  <c r="F23" i="20"/>
  <c r="F24" i="20"/>
  <c r="H24" i="20" s="1"/>
  <c r="F25" i="20"/>
  <c r="F26" i="20"/>
  <c r="H26" i="20" s="1"/>
  <c r="F27" i="20"/>
  <c r="F28" i="20"/>
  <c r="F29" i="20"/>
  <c r="H29" i="20" s="1"/>
  <c r="F30" i="20"/>
  <c r="F31" i="20"/>
  <c r="H31" i="20" s="1"/>
  <c r="F32" i="20"/>
  <c r="F33" i="20"/>
  <c r="F34" i="20"/>
  <c r="F35" i="20"/>
  <c r="H35" i="20" s="1"/>
  <c r="F36" i="20"/>
  <c r="F37" i="20"/>
  <c r="H37" i="20" s="1"/>
  <c r="F38" i="20"/>
  <c r="H38" i="20" s="1"/>
  <c r="F39" i="20"/>
  <c r="F40" i="20"/>
  <c r="H40" i="20" s="1"/>
  <c r="F41" i="20"/>
  <c r="H41" i="20" s="1"/>
  <c r="F42" i="20"/>
  <c r="H42" i="20" s="1"/>
  <c r="F43" i="20"/>
  <c r="H43" i="20" s="1"/>
  <c r="F44" i="20"/>
  <c r="F45" i="20"/>
  <c r="F46" i="20"/>
  <c r="F47" i="20"/>
  <c r="F48" i="20"/>
  <c r="H48" i="20" s="1"/>
  <c r="F49" i="20"/>
  <c r="F2" i="20"/>
  <c r="C3" i="20"/>
  <c r="C4" i="20"/>
  <c r="C5" i="20"/>
  <c r="C6" i="20"/>
  <c r="C7" i="20"/>
  <c r="C8" i="20"/>
  <c r="C9" i="20"/>
  <c r="C10" i="20"/>
  <c r="E10" i="20" s="1"/>
  <c r="C11" i="20"/>
  <c r="C12" i="20"/>
  <c r="C13" i="20"/>
  <c r="E13" i="20" s="1"/>
  <c r="C14" i="20"/>
  <c r="E14" i="20" s="1"/>
  <c r="C15" i="20"/>
  <c r="C16" i="20"/>
  <c r="C17" i="20"/>
  <c r="C18" i="20"/>
  <c r="C19" i="20"/>
  <c r="C20" i="20"/>
  <c r="C21" i="20"/>
  <c r="C22" i="20"/>
  <c r="E22" i="20" s="1"/>
  <c r="C23" i="20"/>
  <c r="C24" i="20"/>
  <c r="C25" i="20"/>
  <c r="E25" i="20" s="1"/>
  <c r="C26" i="20"/>
  <c r="E26" i="20" s="1"/>
  <c r="C27" i="20"/>
  <c r="C28" i="20"/>
  <c r="C29" i="20"/>
  <c r="C30" i="20"/>
  <c r="C31" i="20"/>
  <c r="C32" i="20"/>
  <c r="C33" i="20"/>
  <c r="C34" i="20"/>
  <c r="E34" i="20" s="1"/>
  <c r="C35" i="20"/>
  <c r="C36" i="20"/>
  <c r="C37" i="20"/>
  <c r="E37" i="20" s="1"/>
  <c r="C38" i="20"/>
  <c r="C39" i="20"/>
  <c r="C40" i="20"/>
  <c r="C41" i="20"/>
  <c r="C42" i="20"/>
  <c r="C43" i="20"/>
  <c r="C44" i="20"/>
  <c r="C45" i="20"/>
  <c r="C46" i="20"/>
  <c r="E46" i="20" s="1"/>
  <c r="C47" i="20"/>
  <c r="C48" i="20"/>
  <c r="C49" i="20"/>
  <c r="E49" i="20" s="1"/>
  <c r="C2" i="20"/>
  <c r="M49" i="20"/>
  <c r="K49" i="20"/>
  <c r="H49" i="20"/>
  <c r="M48" i="20"/>
  <c r="K48" i="20"/>
  <c r="E48" i="20"/>
  <c r="M47" i="20"/>
  <c r="K47" i="20"/>
  <c r="H47" i="20"/>
  <c r="E47" i="20"/>
  <c r="M46" i="20"/>
  <c r="H46" i="20"/>
  <c r="M45" i="20"/>
  <c r="H45" i="20"/>
  <c r="E45" i="20"/>
  <c r="M44" i="20"/>
  <c r="K44" i="20"/>
  <c r="H44" i="20"/>
  <c r="E44" i="20"/>
  <c r="E43" i="20"/>
  <c r="K42" i="20"/>
  <c r="E42" i="20"/>
  <c r="M41" i="20"/>
  <c r="K41" i="20"/>
  <c r="E41" i="20"/>
  <c r="E40" i="20"/>
  <c r="H39" i="20"/>
  <c r="E39" i="20"/>
  <c r="K38" i="20"/>
  <c r="E38" i="20"/>
  <c r="M37" i="20"/>
  <c r="K37" i="20"/>
  <c r="M36" i="20"/>
  <c r="K36" i="20"/>
  <c r="H36" i="20"/>
  <c r="E36" i="20"/>
  <c r="M35" i="20"/>
  <c r="E35" i="20"/>
  <c r="M34" i="20"/>
  <c r="H34" i="20"/>
  <c r="M33" i="20"/>
  <c r="H33" i="20"/>
  <c r="E33" i="20"/>
  <c r="M32" i="20"/>
  <c r="H32" i="20"/>
  <c r="E32" i="20"/>
  <c r="K31" i="20"/>
  <c r="E31" i="20"/>
  <c r="K30" i="20"/>
  <c r="H30" i="20"/>
  <c r="E30" i="20"/>
  <c r="M29" i="20"/>
  <c r="K29" i="20"/>
  <c r="E29" i="20"/>
  <c r="M28" i="20"/>
  <c r="H28" i="20"/>
  <c r="E28" i="20"/>
  <c r="M27" i="20"/>
  <c r="K27" i="20"/>
  <c r="H27" i="20"/>
  <c r="E27" i="20"/>
  <c r="K26" i="20"/>
  <c r="M25" i="20"/>
  <c r="H25" i="20"/>
  <c r="M24" i="20"/>
  <c r="K24" i="20"/>
  <c r="E24" i="20"/>
  <c r="M23" i="20"/>
  <c r="K23" i="20"/>
  <c r="H23" i="20"/>
  <c r="E23" i="20"/>
  <c r="M22" i="20"/>
  <c r="K22" i="20"/>
  <c r="H22" i="20"/>
  <c r="M21" i="20"/>
  <c r="H21" i="20"/>
  <c r="E21" i="20"/>
  <c r="M20" i="20"/>
  <c r="K20" i="20"/>
  <c r="H20" i="20"/>
  <c r="E20" i="20"/>
  <c r="K19" i="20"/>
  <c r="E19" i="20"/>
  <c r="H18" i="20"/>
  <c r="E18" i="20"/>
  <c r="M17" i="20"/>
  <c r="K17" i="20"/>
  <c r="H17" i="20"/>
  <c r="E17" i="20"/>
  <c r="H16" i="20"/>
  <c r="E16" i="20"/>
  <c r="H15" i="20"/>
  <c r="E15" i="20"/>
  <c r="K14" i="20"/>
  <c r="M13" i="20"/>
  <c r="K13" i="20"/>
  <c r="K12" i="20"/>
  <c r="H12" i="20"/>
  <c r="M11" i="20"/>
  <c r="H11" i="20"/>
  <c r="E11" i="20"/>
  <c r="K10" i="20"/>
  <c r="H10" i="20"/>
  <c r="M9" i="20"/>
  <c r="H9" i="20"/>
  <c r="E9" i="20"/>
  <c r="M8" i="20"/>
  <c r="H8" i="20"/>
  <c r="E8" i="20"/>
  <c r="H7" i="20"/>
  <c r="E7" i="20"/>
  <c r="K6" i="20"/>
  <c r="H6" i="20"/>
  <c r="E6" i="20"/>
  <c r="E5" i="20"/>
  <c r="M4" i="20"/>
  <c r="K4" i="20"/>
  <c r="H4" i="20"/>
  <c r="E4" i="20"/>
  <c r="K3" i="20"/>
  <c r="H3" i="20"/>
  <c r="E3" i="20"/>
  <c r="Q2" i="20"/>
  <c r="E12" i="20" s="1"/>
  <c r="L2" i="19"/>
  <c r="I3" i="19"/>
  <c r="I4" i="19"/>
  <c r="K4" i="19" s="1"/>
  <c r="I5" i="19"/>
  <c r="K5" i="19" s="1"/>
  <c r="I6" i="19"/>
  <c r="I7" i="19"/>
  <c r="K7" i="19" s="1"/>
  <c r="I8" i="19"/>
  <c r="I9" i="19"/>
  <c r="K9" i="19" s="1"/>
  <c r="I10" i="19"/>
  <c r="I11" i="19"/>
  <c r="I12" i="19"/>
  <c r="I13" i="19"/>
  <c r="K13" i="19" s="1"/>
  <c r="I14" i="19"/>
  <c r="I15" i="19"/>
  <c r="I16" i="19"/>
  <c r="K16" i="19" s="1"/>
  <c r="I17" i="19"/>
  <c r="K17" i="19" s="1"/>
  <c r="I18" i="19"/>
  <c r="I19" i="19"/>
  <c r="K19" i="19" s="1"/>
  <c r="I20" i="19"/>
  <c r="K20" i="19" s="1"/>
  <c r="I21" i="19"/>
  <c r="I22" i="19"/>
  <c r="I23" i="19"/>
  <c r="I24" i="19"/>
  <c r="I25" i="19"/>
  <c r="I26" i="19"/>
  <c r="I27" i="19"/>
  <c r="I28" i="19"/>
  <c r="I29" i="19"/>
  <c r="K29" i="19" s="1"/>
  <c r="I30" i="19"/>
  <c r="I31" i="19"/>
  <c r="K31" i="19" s="1"/>
  <c r="I32" i="19"/>
  <c r="K32" i="19" s="1"/>
  <c r="I33" i="19"/>
  <c r="I34" i="19"/>
  <c r="I35" i="19"/>
  <c r="I36" i="19"/>
  <c r="I37" i="19"/>
  <c r="K37" i="19" s="1"/>
  <c r="I38" i="19"/>
  <c r="I39" i="19"/>
  <c r="I40" i="19"/>
  <c r="K40" i="19" s="1"/>
  <c r="I41" i="19"/>
  <c r="K41" i="19" s="1"/>
  <c r="I42" i="19"/>
  <c r="I43" i="19"/>
  <c r="I44" i="19"/>
  <c r="I45" i="19"/>
  <c r="I46" i="19"/>
  <c r="I47" i="19"/>
  <c r="I48" i="19"/>
  <c r="I49" i="19"/>
  <c r="I2" i="19"/>
  <c r="K2" i="19" s="1"/>
  <c r="F3" i="19"/>
  <c r="H3" i="19" s="1"/>
  <c r="F4" i="19"/>
  <c r="F5" i="19"/>
  <c r="F6" i="19"/>
  <c r="F7" i="19"/>
  <c r="F8" i="19"/>
  <c r="F9" i="19"/>
  <c r="F10" i="19"/>
  <c r="F11" i="19"/>
  <c r="F12" i="19"/>
  <c r="F13" i="19"/>
  <c r="F14" i="19"/>
  <c r="F15" i="19"/>
  <c r="H15" i="19" s="1"/>
  <c r="F16" i="19"/>
  <c r="F17" i="19"/>
  <c r="F18" i="19"/>
  <c r="H18" i="19" s="1"/>
  <c r="F19" i="19"/>
  <c r="F20" i="19"/>
  <c r="F21" i="19"/>
  <c r="H21" i="19" s="1"/>
  <c r="F22" i="19"/>
  <c r="F23" i="19"/>
  <c r="F24" i="19"/>
  <c r="F25" i="19"/>
  <c r="F26" i="19"/>
  <c r="H26" i="19" s="1"/>
  <c r="F27" i="19"/>
  <c r="F28" i="19"/>
  <c r="H28" i="19" s="1"/>
  <c r="F29" i="19"/>
  <c r="H29" i="19" s="1"/>
  <c r="F30" i="19"/>
  <c r="F31" i="19"/>
  <c r="F32" i="19"/>
  <c r="F33" i="19"/>
  <c r="H33" i="19" s="1"/>
  <c r="F34" i="19"/>
  <c r="F35" i="19"/>
  <c r="H35" i="19" s="1"/>
  <c r="F36" i="19"/>
  <c r="F37" i="19"/>
  <c r="F38" i="19"/>
  <c r="F39" i="19"/>
  <c r="H39" i="19" s="1"/>
  <c r="F40" i="19"/>
  <c r="F41" i="19"/>
  <c r="H41" i="19" s="1"/>
  <c r="F42" i="19"/>
  <c r="H42" i="19" s="1"/>
  <c r="F43" i="19"/>
  <c r="F44" i="19"/>
  <c r="F45" i="19"/>
  <c r="F46" i="19"/>
  <c r="F47" i="19"/>
  <c r="F48" i="19"/>
  <c r="H48" i="19" s="1"/>
  <c r="F49" i="19"/>
  <c r="F2" i="19"/>
  <c r="C3" i="19"/>
  <c r="C4" i="19"/>
  <c r="C5" i="19"/>
  <c r="E5" i="19" s="1"/>
  <c r="C6" i="19"/>
  <c r="C7" i="19"/>
  <c r="E7" i="19" s="1"/>
  <c r="C8" i="19"/>
  <c r="E8" i="19" s="1"/>
  <c r="C9" i="19"/>
  <c r="C10" i="19"/>
  <c r="C11" i="19"/>
  <c r="C12" i="19"/>
  <c r="C13" i="19"/>
  <c r="C14" i="19"/>
  <c r="C15" i="19"/>
  <c r="C16" i="19"/>
  <c r="C17" i="19"/>
  <c r="C18" i="19"/>
  <c r="C19" i="19"/>
  <c r="E19" i="19" s="1"/>
  <c r="C20" i="19"/>
  <c r="C21" i="19"/>
  <c r="C22" i="19"/>
  <c r="C23" i="19"/>
  <c r="C24" i="19"/>
  <c r="E24" i="19" s="1"/>
  <c r="C25" i="19"/>
  <c r="C26" i="19"/>
  <c r="C27" i="19"/>
  <c r="C28" i="19"/>
  <c r="C29" i="19"/>
  <c r="C30" i="19"/>
  <c r="E30" i="19" s="1"/>
  <c r="C31" i="19"/>
  <c r="E31" i="19" s="1"/>
  <c r="C32" i="19"/>
  <c r="C33" i="19"/>
  <c r="C34" i="19"/>
  <c r="C35" i="19"/>
  <c r="C36" i="19"/>
  <c r="C37" i="19"/>
  <c r="C38" i="19"/>
  <c r="C39" i="19"/>
  <c r="C40" i="19"/>
  <c r="C41" i="19"/>
  <c r="C42" i="19"/>
  <c r="C43" i="19"/>
  <c r="E43" i="19" s="1"/>
  <c r="C44" i="19"/>
  <c r="C45" i="19"/>
  <c r="C46" i="19"/>
  <c r="C47" i="19"/>
  <c r="C48" i="19"/>
  <c r="E48" i="19" s="1"/>
  <c r="C49" i="19"/>
  <c r="C2" i="19"/>
  <c r="Q9" i="19" s="1"/>
  <c r="L49" i="19"/>
  <c r="M49" i="19" s="1"/>
  <c r="K49" i="19"/>
  <c r="E49" i="19"/>
  <c r="L48" i="19"/>
  <c r="M48" i="19" s="1"/>
  <c r="L47" i="19"/>
  <c r="K47" i="19"/>
  <c r="H47" i="19"/>
  <c r="L46" i="19"/>
  <c r="M46" i="19" s="1"/>
  <c r="K46" i="19"/>
  <c r="E46" i="19"/>
  <c r="L45" i="19"/>
  <c r="M45" i="19" s="1"/>
  <c r="H45" i="19"/>
  <c r="E45" i="19"/>
  <c r="L44" i="19"/>
  <c r="K44" i="19"/>
  <c r="H44" i="19"/>
  <c r="L43" i="19"/>
  <c r="M43" i="19" s="1"/>
  <c r="K43" i="19"/>
  <c r="L42" i="19"/>
  <c r="M42" i="19" s="1"/>
  <c r="E42" i="19"/>
  <c r="L41" i="19"/>
  <c r="L40" i="19"/>
  <c r="M40" i="19" s="1"/>
  <c r="E40" i="19"/>
  <c r="L39" i="19"/>
  <c r="M39" i="19" s="1"/>
  <c r="E39" i="19"/>
  <c r="L38" i="19"/>
  <c r="K38" i="19"/>
  <c r="H38" i="19"/>
  <c r="L37" i="19"/>
  <c r="M37" i="19" s="1"/>
  <c r="E37" i="19"/>
  <c r="L36" i="19"/>
  <c r="M36" i="19" s="1"/>
  <c r="H36" i="19"/>
  <c r="E36" i="19"/>
  <c r="L35" i="19"/>
  <c r="K35" i="19"/>
  <c r="L34" i="19"/>
  <c r="M34" i="19" s="1"/>
  <c r="K34" i="19"/>
  <c r="E34" i="19"/>
  <c r="L33" i="19"/>
  <c r="M33" i="19" s="1"/>
  <c r="E33" i="19"/>
  <c r="L32" i="19"/>
  <c r="H32" i="19"/>
  <c r="L31" i="19"/>
  <c r="M31" i="19" s="1"/>
  <c r="L30" i="19"/>
  <c r="M30" i="19" s="1"/>
  <c r="H30" i="19"/>
  <c r="L29" i="19"/>
  <c r="L28" i="19"/>
  <c r="M28" i="19" s="1"/>
  <c r="K28" i="19"/>
  <c r="E28" i="19"/>
  <c r="L27" i="19"/>
  <c r="M27" i="19" s="1"/>
  <c r="H27" i="19"/>
  <c r="E27" i="19"/>
  <c r="M26" i="19"/>
  <c r="L26" i="19"/>
  <c r="K26" i="19"/>
  <c r="L25" i="19"/>
  <c r="M25" i="19" s="1"/>
  <c r="K25" i="19"/>
  <c r="H25" i="19"/>
  <c r="E25" i="19"/>
  <c r="L24" i="19"/>
  <c r="M24" i="19" s="1"/>
  <c r="H24" i="19"/>
  <c r="M23" i="19"/>
  <c r="L23" i="19"/>
  <c r="K23" i="19"/>
  <c r="H23" i="19"/>
  <c r="L22" i="19"/>
  <c r="M22" i="19" s="1"/>
  <c r="K22" i="19"/>
  <c r="H22" i="19"/>
  <c r="E22" i="19"/>
  <c r="L21" i="19"/>
  <c r="M21" i="19" s="1"/>
  <c r="E21" i="19"/>
  <c r="M20" i="19"/>
  <c r="L20" i="19"/>
  <c r="H20" i="19"/>
  <c r="L19" i="19"/>
  <c r="M19" i="19" s="1"/>
  <c r="H19" i="19"/>
  <c r="L18" i="19"/>
  <c r="M18" i="19" s="1"/>
  <c r="E18" i="19"/>
  <c r="M17" i="19"/>
  <c r="L17" i="19"/>
  <c r="H17" i="19"/>
  <c r="L16" i="19"/>
  <c r="M16" i="19" s="1"/>
  <c r="H16" i="19"/>
  <c r="E16" i="19"/>
  <c r="L15" i="19"/>
  <c r="M15" i="19" s="1"/>
  <c r="E15" i="19"/>
  <c r="L14" i="19"/>
  <c r="H14" i="19"/>
  <c r="L13" i="19"/>
  <c r="M13" i="19" s="1"/>
  <c r="L12" i="19"/>
  <c r="K12" i="19"/>
  <c r="H12" i="19"/>
  <c r="E12" i="19"/>
  <c r="L11" i="19"/>
  <c r="K11" i="19"/>
  <c r="E11" i="19"/>
  <c r="M10" i="19"/>
  <c r="L10" i="19"/>
  <c r="K10" i="19"/>
  <c r="H10" i="19"/>
  <c r="L9" i="19"/>
  <c r="M9" i="19" s="1"/>
  <c r="L8" i="19"/>
  <c r="M8" i="19" s="1"/>
  <c r="H8" i="19"/>
  <c r="L7" i="19"/>
  <c r="L6" i="19"/>
  <c r="M6" i="19" s="1"/>
  <c r="H6" i="19"/>
  <c r="L5" i="19"/>
  <c r="M5" i="19" s="1"/>
  <c r="L4" i="19"/>
  <c r="M4" i="19" s="1"/>
  <c r="H4" i="19"/>
  <c r="L3" i="19"/>
  <c r="M3" i="19" s="1"/>
  <c r="E3" i="19"/>
  <c r="Q2" i="19"/>
  <c r="H49" i="19" s="1"/>
  <c r="Q7" i="19"/>
  <c r="R7" i="19" s="1"/>
  <c r="L3" i="18"/>
  <c r="L4" i="18"/>
  <c r="M4" i="18" s="1"/>
  <c r="L5" i="18"/>
  <c r="L6" i="18"/>
  <c r="L7" i="18"/>
  <c r="M7" i="18" s="1"/>
  <c r="L8" i="18"/>
  <c r="L9" i="18"/>
  <c r="M9" i="18" s="1"/>
  <c r="L10" i="18"/>
  <c r="L11" i="18"/>
  <c r="M11" i="18" s="1"/>
  <c r="L12" i="18"/>
  <c r="L13" i="18"/>
  <c r="L14" i="18"/>
  <c r="L15" i="18"/>
  <c r="L16" i="18"/>
  <c r="L17" i="18"/>
  <c r="L18" i="18"/>
  <c r="L19" i="18"/>
  <c r="L20" i="18"/>
  <c r="L21" i="18"/>
  <c r="L22" i="18"/>
  <c r="L23" i="18"/>
  <c r="M23" i="18" s="1"/>
  <c r="L24" i="18"/>
  <c r="L25" i="18"/>
  <c r="L26" i="18"/>
  <c r="M26" i="18" s="1"/>
  <c r="L27" i="18"/>
  <c r="M27" i="18" s="1"/>
  <c r="L28" i="18"/>
  <c r="L29" i="18"/>
  <c r="L30" i="18"/>
  <c r="L31" i="18"/>
  <c r="L32" i="18"/>
  <c r="M32" i="18" s="1"/>
  <c r="L33" i="18"/>
  <c r="M33" i="18" s="1"/>
  <c r="L34" i="18"/>
  <c r="L35" i="18"/>
  <c r="M35" i="18" s="1"/>
  <c r="L36" i="18"/>
  <c r="M36" i="18" s="1"/>
  <c r="L37" i="18"/>
  <c r="L38" i="18"/>
  <c r="L39" i="18"/>
  <c r="M39" i="18" s="1"/>
  <c r="L40" i="18"/>
  <c r="L41" i="18"/>
  <c r="L42" i="18"/>
  <c r="L43" i="18"/>
  <c r="L44" i="18"/>
  <c r="L45" i="18"/>
  <c r="L46" i="18"/>
  <c r="L47" i="18"/>
  <c r="M47" i="18" s="1"/>
  <c r="L48" i="18"/>
  <c r="L49" i="18"/>
  <c r="L2" i="18"/>
  <c r="I3" i="18"/>
  <c r="I4" i="18"/>
  <c r="I5" i="18"/>
  <c r="I6" i="18"/>
  <c r="I7" i="18"/>
  <c r="I8" i="18"/>
  <c r="I9" i="18"/>
  <c r="I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K22" i="18" s="1"/>
  <c r="I23" i="18"/>
  <c r="K23" i="18" s="1"/>
  <c r="I24" i="18"/>
  <c r="I25" i="18"/>
  <c r="I26" i="18"/>
  <c r="K26" i="18" s="1"/>
  <c r="I27" i="18"/>
  <c r="I28" i="18"/>
  <c r="I29" i="18"/>
  <c r="I30" i="18"/>
  <c r="I31" i="18"/>
  <c r="I32" i="18"/>
  <c r="I33" i="18"/>
  <c r="K33" i="18" s="1"/>
  <c r="I34" i="18"/>
  <c r="K34" i="18" s="1"/>
  <c r="I35" i="18"/>
  <c r="I36" i="18"/>
  <c r="I37" i="18"/>
  <c r="K37" i="18" s="1"/>
  <c r="I38" i="18"/>
  <c r="K38" i="18" s="1"/>
  <c r="I39" i="18"/>
  <c r="I40" i="18"/>
  <c r="I41" i="18"/>
  <c r="I42" i="18"/>
  <c r="I43" i="18"/>
  <c r="I44" i="18"/>
  <c r="I45" i="18"/>
  <c r="K45" i="18" s="1"/>
  <c r="I46" i="18"/>
  <c r="K46" i="18" s="1"/>
  <c r="I47" i="18"/>
  <c r="I48" i="18"/>
  <c r="K48" i="18" s="1"/>
  <c r="I49" i="18"/>
  <c r="K49" i="18" s="1"/>
  <c r="I2" i="18"/>
  <c r="F3" i="18"/>
  <c r="F4" i="18"/>
  <c r="H4" i="18" s="1"/>
  <c r="F5" i="18"/>
  <c r="F6" i="18"/>
  <c r="F7" i="18"/>
  <c r="F8" i="18"/>
  <c r="H8" i="18" s="1"/>
  <c r="F9" i="18"/>
  <c r="H9" i="18" s="1"/>
  <c r="F10" i="18"/>
  <c r="F11" i="18"/>
  <c r="H11" i="18" s="1"/>
  <c r="F12" i="18"/>
  <c r="F13" i="18"/>
  <c r="F14" i="18"/>
  <c r="F15" i="18"/>
  <c r="F16" i="18"/>
  <c r="H16" i="18" s="1"/>
  <c r="F17" i="18"/>
  <c r="F18" i="18"/>
  <c r="F19" i="18"/>
  <c r="H19" i="18" s="1"/>
  <c r="F20" i="18"/>
  <c r="H20" i="18" s="1"/>
  <c r="F21" i="18"/>
  <c r="F22" i="18"/>
  <c r="F23" i="18"/>
  <c r="F24" i="18"/>
  <c r="F25" i="18"/>
  <c r="F26" i="18"/>
  <c r="F27" i="18"/>
  <c r="F28" i="18"/>
  <c r="F29" i="18"/>
  <c r="F30" i="18"/>
  <c r="F31" i="18"/>
  <c r="F32" i="18"/>
  <c r="H32" i="18" s="1"/>
  <c r="F33" i="18"/>
  <c r="F34" i="18"/>
  <c r="F35" i="18"/>
  <c r="F36" i="18"/>
  <c r="F37" i="18"/>
  <c r="F38" i="18"/>
  <c r="H38" i="18" s="1"/>
  <c r="F39" i="18"/>
  <c r="F40" i="18"/>
  <c r="H40" i="18" s="1"/>
  <c r="F41" i="18"/>
  <c r="F42" i="18"/>
  <c r="F43" i="18"/>
  <c r="F44" i="18"/>
  <c r="H44" i="18" s="1"/>
  <c r="F45" i="18"/>
  <c r="F46" i="18"/>
  <c r="F47" i="18"/>
  <c r="F48" i="18"/>
  <c r="F49" i="18"/>
  <c r="H49" i="18" s="1"/>
  <c r="F2" i="18"/>
  <c r="H2" i="18" s="1"/>
  <c r="C3" i="18"/>
  <c r="C4" i="18"/>
  <c r="E4" i="18" s="1"/>
  <c r="C5" i="18"/>
  <c r="C6" i="18"/>
  <c r="C7" i="18"/>
  <c r="C8" i="18"/>
  <c r="E8" i="18" s="1"/>
  <c r="C9" i="18"/>
  <c r="C10" i="18"/>
  <c r="E10" i="18" s="1"/>
  <c r="C11" i="18"/>
  <c r="E11" i="18" s="1"/>
  <c r="C12" i="18"/>
  <c r="C13" i="18"/>
  <c r="C14" i="18"/>
  <c r="C15" i="18"/>
  <c r="C16" i="18"/>
  <c r="C17" i="18"/>
  <c r="C18" i="18"/>
  <c r="C19" i="18"/>
  <c r="E19" i="18" s="1"/>
  <c r="C20" i="18"/>
  <c r="E20" i="18" s="1"/>
  <c r="C21" i="18"/>
  <c r="E21" i="18" s="1"/>
  <c r="C22" i="18"/>
  <c r="C23" i="18"/>
  <c r="E23" i="18" s="1"/>
  <c r="C24" i="18"/>
  <c r="C25" i="18"/>
  <c r="C26" i="18"/>
  <c r="C27" i="18"/>
  <c r="C28" i="18"/>
  <c r="E28" i="18" s="1"/>
  <c r="C29" i="18"/>
  <c r="E29" i="18" s="1"/>
  <c r="C30" i="18"/>
  <c r="E30" i="18" s="1"/>
  <c r="C31" i="18"/>
  <c r="C32" i="18"/>
  <c r="E32" i="18" s="1"/>
  <c r="C33" i="18"/>
  <c r="C34" i="18"/>
  <c r="E34" i="18" s="1"/>
  <c r="C35" i="18"/>
  <c r="E35" i="18" s="1"/>
  <c r="C36" i="18"/>
  <c r="C37" i="18"/>
  <c r="E37" i="18" s="1"/>
  <c r="C38" i="18"/>
  <c r="C39" i="18"/>
  <c r="E39" i="18" s="1"/>
  <c r="C40" i="18"/>
  <c r="C41" i="18"/>
  <c r="E41" i="18" s="1"/>
  <c r="C42" i="18"/>
  <c r="C43" i="18"/>
  <c r="E43" i="18" s="1"/>
  <c r="C44" i="18"/>
  <c r="C45" i="18"/>
  <c r="E45" i="18" s="1"/>
  <c r="C46" i="18"/>
  <c r="E46" i="18" s="1"/>
  <c r="C47" i="18"/>
  <c r="E47" i="18" s="1"/>
  <c r="C48" i="18"/>
  <c r="C49" i="18"/>
  <c r="C2" i="18"/>
  <c r="E49" i="18"/>
  <c r="M48" i="18"/>
  <c r="E48" i="18"/>
  <c r="K47" i="18"/>
  <c r="H47" i="18"/>
  <c r="H46" i="18"/>
  <c r="M45" i="18"/>
  <c r="M44" i="18"/>
  <c r="K44" i="18"/>
  <c r="E44" i="18"/>
  <c r="K43" i="18"/>
  <c r="H43" i="18"/>
  <c r="M42" i="18"/>
  <c r="K42" i="18"/>
  <c r="E42" i="18"/>
  <c r="M41" i="18"/>
  <c r="K41" i="18"/>
  <c r="H41" i="18"/>
  <c r="K40" i="18"/>
  <c r="E40" i="18"/>
  <c r="K39" i="18"/>
  <c r="M38" i="18"/>
  <c r="E38" i="18"/>
  <c r="H37" i="18"/>
  <c r="K36" i="18"/>
  <c r="E36" i="18"/>
  <c r="K35" i="18"/>
  <c r="H35" i="18"/>
  <c r="H34" i="18"/>
  <c r="E33" i="18"/>
  <c r="K32" i="18"/>
  <c r="K31" i="18"/>
  <c r="H31" i="18"/>
  <c r="E31" i="18"/>
  <c r="M30" i="18"/>
  <c r="K30" i="18"/>
  <c r="M29" i="18"/>
  <c r="K29" i="18"/>
  <c r="H29" i="18"/>
  <c r="K28" i="18"/>
  <c r="H28" i="18"/>
  <c r="K27" i="18"/>
  <c r="E27" i="18"/>
  <c r="H26" i="18"/>
  <c r="E26" i="18"/>
  <c r="K25" i="18"/>
  <c r="H25" i="18"/>
  <c r="E25" i="18"/>
  <c r="M24" i="18"/>
  <c r="K24" i="18"/>
  <c r="E24" i="18"/>
  <c r="H23" i="18"/>
  <c r="H22" i="18"/>
  <c r="E22" i="18"/>
  <c r="M21" i="18"/>
  <c r="K21" i="18"/>
  <c r="M20" i="18"/>
  <c r="K20" i="18"/>
  <c r="K19" i="18"/>
  <c r="M18" i="18"/>
  <c r="K18" i="18"/>
  <c r="E18" i="18"/>
  <c r="M17" i="18"/>
  <c r="K17" i="18"/>
  <c r="H17" i="18"/>
  <c r="E17" i="18"/>
  <c r="K16" i="18"/>
  <c r="E16" i="18"/>
  <c r="M15" i="18"/>
  <c r="K15" i="18"/>
  <c r="E15" i="18"/>
  <c r="M14" i="18"/>
  <c r="K14" i="18"/>
  <c r="E14" i="18"/>
  <c r="M13" i="18"/>
  <c r="K13" i="18"/>
  <c r="H13" i="18"/>
  <c r="E13" i="18"/>
  <c r="M12" i="18"/>
  <c r="H12" i="18"/>
  <c r="E12" i="18"/>
  <c r="M10" i="18"/>
  <c r="K10" i="18"/>
  <c r="H10" i="18"/>
  <c r="K9" i="18"/>
  <c r="E9" i="18"/>
  <c r="K8" i="18"/>
  <c r="H7" i="18"/>
  <c r="E7" i="18"/>
  <c r="M6" i="18"/>
  <c r="E6" i="18"/>
  <c r="M5" i="18"/>
  <c r="K5" i="18"/>
  <c r="H5" i="18"/>
  <c r="K4" i="18"/>
  <c r="K3" i="18"/>
  <c r="H3" i="18"/>
  <c r="E3" i="18"/>
  <c r="Q2" i="18"/>
  <c r="M49" i="18" s="1"/>
  <c r="M2" i="18"/>
  <c r="K2" i="18"/>
  <c r="L3" i="17"/>
  <c r="Q12" i="17" s="1"/>
  <c r="L4" i="17"/>
  <c r="L5" i="17"/>
  <c r="M5" i="17" s="1"/>
  <c r="L6" i="17"/>
  <c r="L7" i="17"/>
  <c r="L8" i="17"/>
  <c r="L9" i="17"/>
  <c r="L10" i="17"/>
  <c r="L11" i="17"/>
  <c r="L12" i="17"/>
  <c r="L13" i="17"/>
  <c r="L14" i="17"/>
  <c r="L15" i="17"/>
  <c r="M15" i="17" s="1"/>
  <c r="L16" i="17"/>
  <c r="L17" i="17"/>
  <c r="M17" i="17" s="1"/>
  <c r="L18" i="17"/>
  <c r="M18" i="17" s="1"/>
  <c r="L19" i="17"/>
  <c r="M19" i="17" s="1"/>
  <c r="L20" i="17"/>
  <c r="L21" i="17"/>
  <c r="L22" i="17"/>
  <c r="L23" i="17"/>
  <c r="L24" i="17"/>
  <c r="M24" i="17" s="1"/>
  <c r="L25" i="17"/>
  <c r="L26" i="17"/>
  <c r="L27" i="17"/>
  <c r="M27" i="17" s="1"/>
  <c r="L28" i="17"/>
  <c r="M28" i="17" s="1"/>
  <c r="L29" i="17"/>
  <c r="M29" i="17" s="1"/>
  <c r="L30" i="17"/>
  <c r="L31" i="17"/>
  <c r="M31" i="17" s="1"/>
  <c r="L32" i="17"/>
  <c r="L33" i="17"/>
  <c r="L34" i="17"/>
  <c r="L35" i="17"/>
  <c r="L36" i="17"/>
  <c r="L37" i="17"/>
  <c r="L38" i="17"/>
  <c r="M38" i="17" s="1"/>
  <c r="L39" i="17"/>
  <c r="M39" i="17" s="1"/>
  <c r="L40" i="17"/>
  <c r="M40" i="17" s="1"/>
  <c r="L41" i="17"/>
  <c r="L42" i="17"/>
  <c r="M42" i="17" s="1"/>
  <c r="L43" i="17"/>
  <c r="M43" i="17" s="1"/>
  <c r="L44" i="17"/>
  <c r="L45" i="17"/>
  <c r="L46" i="17"/>
  <c r="L47" i="17"/>
  <c r="L48" i="17"/>
  <c r="L49" i="17"/>
  <c r="L2" i="17"/>
  <c r="I3" i="17"/>
  <c r="I4" i="17"/>
  <c r="I5" i="17"/>
  <c r="I6" i="17"/>
  <c r="I7" i="17"/>
  <c r="I8" i="17"/>
  <c r="K8" i="17" s="1"/>
  <c r="I9" i="17"/>
  <c r="I10" i="17"/>
  <c r="I11" i="17"/>
  <c r="I12" i="17"/>
  <c r="K12" i="17" s="1"/>
  <c r="I13" i="17"/>
  <c r="I14" i="17"/>
  <c r="I15" i="17"/>
  <c r="I16" i="17"/>
  <c r="I17" i="17"/>
  <c r="I18" i="17"/>
  <c r="I19" i="17"/>
  <c r="I20" i="17"/>
  <c r="I21" i="17"/>
  <c r="K21" i="17" s="1"/>
  <c r="I22" i="17"/>
  <c r="K22" i="17" s="1"/>
  <c r="I23" i="17"/>
  <c r="I24" i="17"/>
  <c r="K24" i="17" s="1"/>
  <c r="I25" i="17"/>
  <c r="I26" i="17"/>
  <c r="I27" i="17"/>
  <c r="I28" i="17"/>
  <c r="I29" i="17"/>
  <c r="I30" i="17"/>
  <c r="I31" i="17"/>
  <c r="I32" i="17"/>
  <c r="I33" i="17"/>
  <c r="K33" i="17" s="1"/>
  <c r="I34" i="17"/>
  <c r="K34" i="17" s="1"/>
  <c r="I35" i="17"/>
  <c r="I36" i="17"/>
  <c r="I37" i="17"/>
  <c r="I38" i="17"/>
  <c r="I39" i="17"/>
  <c r="I40" i="17"/>
  <c r="I41" i="17"/>
  <c r="I42" i="17"/>
  <c r="I43" i="17"/>
  <c r="I44" i="17"/>
  <c r="I45" i="17"/>
  <c r="K45" i="17" s="1"/>
  <c r="I46" i="17"/>
  <c r="I47" i="17"/>
  <c r="I48" i="17"/>
  <c r="K48" i="17" s="1"/>
  <c r="I49" i="17"/>
  <c r="I2" i="17"/>
  <c r="K2" i="17" s="1"/>
  <c r="F3" i="17"/>
  <c r="H3" i="17" s="1"/>
  <c r="F4" i="17"/>
  <c r="F5" i="17"/>
  <c r="F6" i="17"/>
  <c r="F7" i="17"/>
  <c r="H7" i="17" s="1"/>
  <c r="F8" i="17"/>
  <c r="F9" i="17"/>
  <c r="F10" i="17"/>
  <c r="H10" i="17" s="1"/>
  <c r="F11" i="17"/>
  <c r="F12" i="17"/>
  <c r="H12" i="17" s="1"/>
  <c r="F13" i="17"/>
  <c r="F14" i="17"/>
  <c r="F15" i="17"/>
  <c r="H15" i="17" s="1"/>
  <c r="F16" i="17"/>
  <c r="F17" i="17"/>
  <c r="F18" i="17"/>
  <c r="H18" i="17" s="1"/>
  <c r="F19" i="17"/>
  <c r="H19" i="17" s="1"/>
  <c r="F20" i="17"/>
  <c r="F21" i="17"/>
  <c r="F22" i="17"/>
  <c r="F23" i="17"/>
  <c r="F24" i="17"/>
  <c r="F25" i="17"/>
  <c r="F26" i="17"/>
  <c r="H26" i="17" s="1"/>
  <c r="F27" i="17"/>
  <c r="H27" i="17" s="1"/>
  <c r="F28" i="17"/>
  <c r="F29" i="17"/>
  <c r="F30" i="17"/>
  <c r="F31" i="17"/>
  <c r="H31" i="17" s="1"/>
  <c r="F32" i="17"/>
  <c r="F33" i="17"/>
  <c r="F34" i="17"/>
  <c r="F35" i="17"/>
  <c r="F36" i="17"/>
  <c r="H36" i="17" s="1"/>
  <c r="F37" i="17"/>
  <c r="H37" i="17" s="1"/>
  <c r="F38" i="17"/>
  <c r="H38" i="17" s="1"/>
  <c r="F39" i="17"/>
  <c r="H39" i="17" s="1"/>
  <c r="F40" i="17"/>
  <c r="F41" i="17"/>
  <c r="F42" i="17"/>
  <c r="F43" i="17"/>
  <c r="H43" i="17" s="1"/>
  <c r="F44" i="17"/>
  <c r="F45" i="17"/>
  <c r="F46" i="17"/>
  <c r="F47" i="17"/>
  <c r="H47" i="17" s="1"/>
  <c r="F48" i="17"/>
  <c r="F49" i="17"/>
  <c r="F2" i="17"/>
  <c r="C3" i="17"/>
  <c r="C4" i="17"/>
  <c r="C5" i="17"/>
  <c r="C6" i="17"/>
  <c r="C7" i="17"/>
  <c r="E7" i="17" s="1"/>
  <c r="C8" i="17"/>
  <c r="C9" i="17"/>
  <c r="E9" i="17" s="1"/>
  <c r="C10" i="17"/>
  <c r="E10" i="17" s="1"/>
  <c r="C11" i="17"/>
  <c r="C12" i="17"/>
  <c r="C13" i="17"/>
  <c r="C14" i="17"/>
  <c r="C15" i="17"/>
  <c r="C16" i="17"/>
  <c r="C17" i="17"/>
  <c r="C18" i="17"/>
  <c r="C19" i="17"/>
  <c r="C20" i="17"/>
  <c r="E20" i="17" s="1"/>
  <c r="C21" i="17"/>
  <c r="E21" i="17" s="1"/>
  <c r="C22" i="17"/>
  <c r="C23" i="17"/>
  <c r="C24" i="17"/>
  <c r="C25" i="17"/>
  <c r="C26" i="17"/>
  <c r="C27" i="17"/>
  <c r="C28" i="17"/>
  <c r="C29" i="17"/>
  <c r="E29" i="17" s="1"/>
  <c r="C30" i="17"/>
  <c r="C31" i="17"/>
  <c r="C32" i="17"/>
  <c r="E32" i="17" s="1"/>
  <c r="C33" i="17"/>
  <c r="E33" i="17" s="1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2" i="17"/>
  <c r="M49" i="17"/>
  <c r="M48" i="17"/>
  <c r="H48" i="17"/>
  <c r="E47" i="17"/>
  <c r="M46" i="17"/>
  <c r="H46" i="17"/>
  <c r="M45" i="17"/>
  <c r="H45" i="17"/>
  <c r="M44" i="17"/>
  <c r="H44" i="17"/>
  <c r="E44" i="17"/>
  <c r="K42" i="17"/>
  <c r="H42" i="17"/>
  <c r="M41" i="17"/>
  <c r="H41" i="17"/>
  <c r="E41" i="17"/>
  <c r="H40" i="17"/>
  <c r="K39" i="17"/>
  <c r="E38" i="17"/>
  <c r="M37" i="17"/>
  <c r="M36" i="17"/>
  <c r="K36" i="17"/>
  <c r="M35" i="17"/>
  <c r="H35" i="17"/>
  <c r="E35" i="17"/>
  <c r="M34" i="17"/>
  <c r="H34" i="17"/>
  <c r="M33" i="17"/>
  <c r="H33" i="17"/>
  <c r="M32" i="17"/>
  <c r="H32" i="17"/>
  <c r="K31" i="17"/>
  <c r="M30" i="17"/>
  <c r="K30" i="17"/>
  <c r="H30" i="17"/>
  <c r="E30" i="17"/>
  <c r="H29" i="17"/>
  <c r="K28" i="17"/>
  <c r="H28" i="17"/>
  <c r="K27" i="17"/>
  <c r="E27" i="17"/>
  <c r="M26" i="17"/>
  <c r="E26" i="17"/>
  <c r="M25" i="17"/>
  <c r="K25" i="17"/>
  <c r="H25" i="17"/>
  <c r="H24" i="17"/>
  <c r="E24" i="17"/>
  <c r="M23" i="17"/>
  <c r="H23" i="17"/>
  <c r="E23" i="17"/>
  <c r="M22" i="17"/>
  <c r="H22" i="17"/>
  <c r="M21" i="17"/>
  <c r="H21" i="17"/>
  <c r="M20" i="17"/>
  <c r="H20" i="17"/>
  <c r="K19" i="17"/>
  <c r="K18" i="17"/>
  <c r="E18" i="17"/>
  <c r="H17" i="17"/>
  <c r="E17" i="17"/>
  <c r="M16" i="17"/>
  <c r="K16" i="17"/>
  <c r="H16" i="17"/>
  <c r="K15" i="17"/>
  <c r="E15" i="17"/>
  <c r="K14" i="17"/>
  <c r="E14" i="17"/>
  <c r="M13" i="17"/>
  <c r="K13" i="17"/>
  <c r="E13" i="17"/>
  <c r="M12" i="17"/>
  <c r="E12" i="17"/>
  <c r="M11" i="17"/>
  <c r="H11" i="17"/>
  <c r="E11" i="17"/>
  <c r="M10" i="17"/>
  <c r="M9" i="17"/>
  <c r="K9" i="17"/>
  <c r="H9" i="17"/>
  <c r="H8" i="17"/>
  <c r="E8" i="17"/>
  <c r="M7" i="17"/>
  <c r="M6" i="17"/>
  <c r="K6" i="17"/>
  <c r="E6" i="17"/>
  <c r="H5" i="17"/>
  <c r="K4" i="17"/>
  <c r="E4" i="17"/>
  <c r="K3" i="17"/>
  <c r="E3" i="17"/>
  <c r="Q2" i="17"/>
  <c r="H2" i="17"/>
  <c r="L3" i="16"/>
  <c r="Q12" i="16" s="1"/>
  <c r="L4" i="16"/>
  <c r="L5" i="16"/>
  <c r="L6" i="16"/>
  <c r="M6" i="16" s="1"/>
  <c r="L7" i="16"/>
  <c r="L8" i="16"/>
  <c r="L9" i="16"/>
  <c r="L10" i="16"/>
  <c r="L11" i="16"/>
  <c r="M11" i="16" s="1"/>
  <c r="L12" i="16"/>
  <c r="L13" i="16"/>
  <c r="L14" i="16"/>
  <c r="M14" i="16" s="1"/>
  <c r="L15" i="16"/>
  <c r="M15" i="16" s="1"/>
  <c r="L16" i="16"/>
  <c r="L17" i="16"/>
  <c r="L18" i="16"/>
  <c r="M18" i="16" s="1"/>
  <c r="L19" i="16"/>
  <c r="L20" i="16"/>
  <c r="L21" i="16"/>
  <c r="L22" i="16"/>
  <c r="L23" i="16"/>
  <c r="L24" i="16"/>
  <c r="M24" i="16" s="1"/>
  <c r="L25" i="16"/>
  <c r="L26" i="16"/>
  <c r="M26" i="16" s="1"/>
  <c r="L27" i="16"/>
  <c r="M27" i="16" s="1"/>
  <c r="L28" i="16"/>
  <c r="L29" i="16"/>
  <c r="M29" i="16" s="1"/>
  <c r="L30" i="16"/>
  <c r="L31" i="16"/>
  <c r="L32" i="16"/>
  <c r="L33" i="16"/>
  <c r="L34" i="16"/>
  <c r="L35" i="16"/>
  <c r="L36" i="16"/>
  <c r="M36" i="16" s="1"/>
  <c r="L37" i="16"/>
  <c r="L38" i="16"/>
  <c r="M38" i="16" s="1"/>
  <c r="L39" i="16"/>
  <c r="M39" i="16" s="1"/>
  <c r="L40" i="16"/>
  <c r="L41" i="16"/>
  <c r="L42" i="16"/>
  <c r="M42" i="16" s="1"/>
  <c r="L43" i="16"/>
  <c r="L44" i="16"/>
  <c r="L45" i="16"/>
  <c r="L46" i="16"/>
  <c r="L47" i="16"/>
  <c r="M47" i="16" s="1"/>
  <c r="L48" i="16"/>
  <c r="L49" i="16"/>
  <c r="L2" i="16"/>
  <c r="I2" i="16"/>
  <c r="I3" i="16"/>
  <c r="I4" i="16"/>
  <c r="I5" i="16"/>
  <c r="I6" i="16"/>
  <c r="K6" i="16" s="1"/>
  <c r="I7" i="16"/>
  <c r="I8" i="16"/>
  <c r="I9" i="16"/>
  <c r="I10" i="16"/>
  <c r="I11" i="16"/>
  <c r="I12" i="16"/>
  <c r="I13" i="16"/>
  <c r="I14" i="16"/>
  <c r="K14" i="16" s="1"/>
  <c r="I15" i="16"/>
  <c r="I16" i="16"/>
  <c r="I17" i="16"/>
  <c r="I18" i="16"/>
  <c r="I19" i="16"/>
  <c r="I20" i="16"/>
  <c r="I21" i="16"/>
  <c r="I22" i="16"/>
  <c r="I23" i="16"/>
  <c r="K23" i="16" s="1"/>
  <c r="I24" i="16"/>
  <c r="K24" i="16" s="1"/>
  <c r="I25" i="16"/>
  <c r="I26" i="16"/>
  <c r="K26" i="16" s="1"/>
  <c r="I27" i="16"/>
  <c r="I28" i="16"/>
  <c r="I29" i="16"/>
  <c r="I30" i="16"/>
  <c r="K30" i="16" s="1"/>
  <c r="I31" i="16"/>
  <c r="I32" i="16"/>
  <c r="I33" i="16"/>
  <c r="I34" i="16"/>
  <c r="I35" i="16"/>
  <c r="K35" i="16" s="1"/>
  <c r="I36" i="16"/>
  <c r="I37" i="16"/>
  <c r="I38" i="16"/>
  <c r="K38" i="16" s="1"/>
  <c r="I39" i="16"/>
  <c r="I40" i="16"/>
  <c r="I41" i="16"/>
  <c r="I42" i="16"/>
  <c r="K42" i="16" s="1"/>
  <c r="I43" i="16"/>
  <c r="I44" i="16"/>
  <c r="I45" i="16"/>
  <c r="I46" i="16"/>
  <c r="I47" i="16"/>
  <c r="K47" i="16" s="1"/>
  <c r="I48" i="16"/>
  <c r="K48" i="16" s="1"/>
  <c r="I49" i="16"/>
  <c r="K2" i="16"/>
  <c r="F3" i="16"/>
  <c r="F4" i="16"/>
  <c r="H4" i="16" s="1"/>
  <c r="F5" i="16"/>
  <c r="H5" i="16" s="1"/>
  <c r="F6" i="16"/>
  <c r="F7" i="16"/>
  <c r="H7" i="16" s="1"/>
  <c r="F8" i="16"/>
  <c r="F9" i="16"/>
  <c r="F10" i="16"/>
  <c r="F11" i="16"/>
  <c r="F12" i="16"/>
  <c r="F13" i="16"/>
  <c r="F14" i="16"/>
  <c r="F15" i="16"/>
  <c r="F16" i="16"/>
  <c r="H16" i="16" s="1"/>
  <c r="F17" i="16"/>
  <c r="F18" i="16"/>
  <c r="F19" i="16"/>
  <c r="H19" i="16" s="1"/>
  <c r="F20" i="16"/>
  <c r="F21" i="16"/>
  <c r="F22" i="16"/>
  <c r="F23" i="16"/>
  <c r="F24" i="16"/>
  <c r="F25" i="16"/>
  <c r="F26" i="16"/>
  <c r="F27" i="16"/>
  <c r="F28" i="16"/>
  <c r="F29" i="16"/>
  <c r="F30" i="16"/>
  <c r="F31" i="16"/>
  <c r="H31" i="16" s="1"/>
  <c r="F32" i="16"/>
  <c r="H32" i="16" s="1"/>
  <c r="F33" i="16"/>
  <c r="F34" i="16"/>
  <c r="F35" i="16"/>
  <c r="F36" i="16"/>
  <c r="F37" i="16"/>
  <c r="F38" i="16"/>
  <c r="H38" i="16" s="1"/>
  <c r="F39" i="16"/>
  <c r="F40" i="16"/>
  <c r="F41" i="16"/>
  <c r="F42" i="16"/>
  <c r="F43" i="16"/>
  <c r="H43" i="16" s="1"/>
  <c r="F44" i="16"/>
  <c r="F45" i="16"/>
  <c r="F46" i="16"/>
  <c r="F47" i="16"/>
  <c r="F48" i="16"/>
  <c r="F49" i="16"/>
  <c r="F2" i="16"/>
  <c r="C3" i="16"/>
  <c r="E3" i="16" s="1"/>
  <c r="C4" i="16"/>
  <c r="C5" i="16"/>
  <c r="E5" i="16" s="1"/>
  <c r="C6" i="16"/>
  <c r="E6" i="16" s="1"/>
  <c r="C7" i="16"/>
  <c r="C8" i="16"/>
  <c r="C9" i="16"/>
  <c r="C10" i="16"/>
  <c r="C11" i="16"/>
  <c r="C12" i="16"/>
  <c r="C13" i="16"/>
  <c r="C14" i="16"/>
  <c r="C15" i="16"/>
  <c r="C16" i="16"/>
  <c r="E16" i="16" s="1"/>
  <c r="C17" i="16"/>
  <c r="E17" i="16" s="1"/>
  <c r="C18" i="16"/>
  <c r="C19" i="16"/>
  <c r="C20" i="16"/>
  <c r="C21" i="16"/>
  <c r="C22" i="16"/>
  <c r="E22" i="16" s="1"/>
  <c r="C23" i="16"/>
  <c r="C24" i="16"/>
  <c r="C25" i="16"/>
  <c r="C26" i="16"/>
  <c r="C27" i="16"/>
  <c r="C28" i="16"/>
  <c r="C29" i="16"/>
  <c r="E29" i="16" s="1"/>
  <c r="C30" i="16"/>
  <c r="C31" i="16"/>
  <c r="C32" i="16"/>
  <c r="C33" i="16"/>
  <c r="C34" i="16"/>
  <c r="E34" i="16" s="1"/>
  <c r="C35" i="16"/>
  <c r="E35" i="16" s="1"/>
  <c r="C36" i="16"/>
  <c r="C37" i="16"/>
  <c r="C38" i="16"/>
  <c r="C39" i="16"/>
  <c r="C40" i="16"/>
  <c r="E40" i="16" s="1"/>
  <c r="C41" i="16"/>
  <c r="E41" i="16" s="1"/>
  <c r="C42" i="16"/>
  <c r="C43" i="16"/>
  <c r="C44" i="16"/>
  <c r="E44" i="16" s="1"/>
  <c r="C45" i="16"/>
  <c r="C46" i="16"/>
  <c r="C47" i="16"/>
  <c r="E47" i="16" s="1"/>
  <c r="C48" i="16"/>
  <c r="C49" i="16"/>
  <c r="C2" i="16"/>
  <c r="H49" i="16"/>
  <c r="E49" i="16"/>
  <c r="M48" i="16"/>
  <c r="H47" i="16"/>
  <c r="H46" i="16"/>
  <c r="E46" i="16"/>
  <c r="M45" i="16"/>
  <c r="K45" i="16"/>
  <c r="M44" i="16"/>
  <c r="K44" i="16"/>
  <c r="H44" i="16"/>
  <c r="E43" i="16"/>
  <c r="M41" i="16"/>
  <c r="K41" i="16"/>
  <c r="H41" i="16"/>
  <c r="H40" i="16"/>
  <c r="K39" i="16"/>
  <c r="E38" i="16"/>
  <c r="H37" i="16"/>
  <c r="E37" i="16"/>
  <c r="K36" i="16"/>
  <c r="M35" i="16"/>
  <c r="H35" i="16"/>
  <c r="H34" i="16"/>
  <c r="M33" i="16"/>
  <c r="K33" i="16"/>
  <c r="M32" i="16"/>
  <c r="K32" i="16"/>
  <c r="E32" i="16"/>
  <c r="E31" i="16"/>
  <c r="M30" i="16"/>
  <c r="K29" i="16"/>
  <c r="H29" i="16"/>
  <c r="H28" i="16"/>
  <c r="E28" i="16"/>
  <c r="K27" i="16"/>
  <c r="H26" i="16"/>
  <c r="E26" i="16"/>
  <c r="H25" i="16"/>
  <c r="E25" i="16"/>
  <c r="M23" i="16"/>
  <c r="H23" i="16"/>
  <c r="E23" i="16"/>
  <c r="H22" i="16"/>
  <c r="M21" i="16"/>
  <c r="K21" i="16"/>
  <c r="M20" i="16"/>
  <c r="K20" i="16"/>
  <c r="H20" i="16"/>
  <c r="E20" i="16"/>
  <c r="E19" i="16"/>
  <c r="K18" i="16"/>
  <c r="M17" i="16"/>
  <c r="K17" i="16"/>
  <c r="H17" i="16"/>
  <c r="K15" i="16"/>
  <c r="H14" i="16"/>
  <c r="E14" i="16"/>
  <c r="K13" i="16"/>
  <c r="H13" i="16"/>
  <c r="E13" i="16"/>
  <c r="M12" i="16"/>
  <c r="E12" i="16"/>
  <c r="K11" i="16"/>
  <c r="H11" i="16"/>
  <c r="M10" i="16"/>
  <c r="K10" i="16"/>
  <c r="H10" i="16"/>
  <c r="E10" i="16"/>
  <c r="K9" i="16"/>
  <c r="H9" i="16"/>
  <c r="E9" i="16"/>
  <c r="M8" i="16"/>
  <c r="K8" i="16"/>
  <c r="E8" i="16"/>
  <c r="M7" i="16"/>
  <c r="K7" i="16"/>
  <c r="H6" i="16"/>
  <c r="M5" i="16"/>
  <c r="K5" i="16"/>
  <c r="M4" i="16"/>
  <c r="K4" i="16"/>
  <c r="K3" i="16"/>
  <c r="H3" i="16"/>
  <c r="Q2" i="16"/>
  <c r="H2" i="16"/>
  <c r="Q11" i="22" l="1"/>
  <c r="H6" i="22"/>
  <c r="H2" i="22"/>
  <c r="Q12" i="22"/>
  <c r="Q14" i="22" s="1"/>
  <c r="K2" i="22"/>
  <c r="M2" i="22"/>
  <c r="Q6" i="22"/>
  <c r="R6" i="22" s="1"/>
  <c r="E2" i="22"/>
  <c r="Q4" i="22"/>
  <c r="R4" i="22" s="1"/>
  <c r="Q11" i="21"/>
  <c r="Q9" i="21"/>
  <c r="E5" i="21"/>
  <c r="K3" i="21"/>
  <c r="H2" i="21"/>
  <c r="E10" i="21"/>
  <c r="M12" i="21"/>
  <c r="K15" i="21"/>
  <c r="E17" i="21"/>
  <c r="K18" i="21"/>
  <c r="E20" i="21"/>
  <c r="K21" i="21"/>
  <c r="E23" i="21"/>
  <c r="K24" i="21"/>
  <c r="E26" i="21"/>
  <c r="K27" i="21"/>
  <c r="E29" i="21"/>
  <c r="K30" i="21"/>
  <c r="E32" i="21"/>
  <c r="K33" i="21"/>
  <c r="E35" i="21"/>
  <c r="K36" i="21"/>
  <c r="E38" i="21"/>
  <c r="K39" i="21"/>
  <c r="Q12" i="21"/>
  <c r="K2" i="21"/>
  <c r="H10" i="21"/>
  <c r="M15" i="21"/>
  <c r="H17" i="21"/>
  <c r="M18" i="21"/>
  <c r="H20" i="21"/>
  <c r="M21" i="21"/>
  <c r="H23" i="21"/>
  <c r="M24" i="21"/>
  <c r="H26" i="21"/>
  <c r="M27" i="21"/>
  <c r="H29" i="21"/>
  <c r="M30" i="21"/>
  <c r="H32" i="21"/>
  <c r="M33" i="21"/>
  <c r="H35" i="21"/>
  <c r="M36" i="21"/>
  <c r="H38" i="21"/>
  <c r="M39" i="21"/>
  <c r="H41" i="21"/>
  <c r="M42" i="21"/>
  <c r="H44" i="21"/>
  <c r="M45" i="21"/>
  <c r="H47" i="21"/>
  <c r="M48" i="21"/>
  <c r="M2" i="21"/>
  <c r="H4" i="21"/>
  <c r="K5" i="21"/>
  <c r="M6" i="21"/>
  <c r="H9" i="21"/>
  <c r="H13" i="21"/>
  <c r="M14" i="21"/>
  <c r="Q6" i="21"/>
  <c r="R6" i="21" s="1"/>
  <c r="E3" i="21"/>
  <c r="Q10" i="21"/>
  <c r="H3" i="21"/>
  <c r="Q7" i="20"/>
  <c r="R7" i="20" s="1"/>
  <c r="Q12" i="20"/>
  <c r="K28" i="20"/>
  <c r="H5" i="20"/>
  <c r="Q10" i="20"/>
  <c r="Q9" i="20"/>
  <c r="H2" i="20"/>
  <c r="M12" i="20"/>
  <c r="K2" i="20"/>
  <c r="M2" i="20"/>
  <c r="Q11" i="20"/>
  <c r="H13" i="20"/>
  <c r="M14" i="20"/>
  <c r="M10" i="20"/>
  <c r="E2" i="20"/>
  <c r="Q4" i="20"/>
  <c r="R4" i="20" s="1"/>
  <c r="Q6" i="19"/>
  <c r="R6" i="19" s="1"/>
  <c r="M35" i="19"/>
  <c r="H46" i="19"/>
  <c r="Q10" i="19"/>
  <c r="K3" i="19"/>
  <c r="E6" i="19"/>
  <c r="H7" i="19"/>
  <c r="K8" i="19"/>
  <c r="H11" i="19"/>
  <c r="E14" i="19"/>
  <c r="E29" i="19"/>
  <c r="E41" i="19"/>
  <c r="K42" i="19"/>
  <c r="E44" i="19"/>
  <c r="K48" i="19"/>
  <c r="H31" i="19"/>
  <c r="H37" i="19"/>
  <c r="M44" i="19"/>
  <c r="M12" i="19"/>
  <c r="K15" i="19"/>
  <c r="K18" i="19"/>
  <c r="K21" i="19"/>
  <c r="K24" i="19"/>
  <c r="E26" i="19"/>
  <c r="K30" i="19"/>
  <c r="K33" i="19"/>
  <c r="K36" i="19"/>
  <c r="K39" i="19"/>
  <c r="E47" i="19"/>
  <c r="Q12" i="19"/>
  <c r="M32" i="19"/>
  <c r="H40" i="19"/>
  <c r="H43" i="19"/>
  <c r="M47" i="19"/>
  <c r="Q5" i="19"/>
  <c r="R5" i="19" s="1"/>
  <c r="H2" i="19"/>
  <c r="E10" i="19"/>
  <c r="E17" i="19"/>
  <c r="E20" i="19"/>
  <c r="E23" i="19"/>
  <c r="K27" i="19"/>
  <c r="E32" i="19"/>
  <c r="E35" i="19"/>
  <c r="E38" i="19"/>
  <c r="K45" i="19"/>
  <c r="E4" i="19"/>
  <c r="H5" i="19"/>
  <c r="K6" i="19"/>
  <c r="M7" i="19"/>
  <c r="E9" i="19"/>
  <c r="M11" i="19"/>
  <c r="E13" i="19"/>
  <c r="K14" i="19"/>
  <c r="M2" i="19"/>
  <c r="Q11" i="19"/>
  <c r="H9" i="19"/>
  <c r="H13" i="19"/>
  <c r="M14" i="19"/>
  <c r="M29" i="19"/>
  <c r="H34" i="19"/>
  <c r="M38" i="19"/>
  <c r="M41" i="19"/>
  <c r="E2" i="19"/>
  <c r="Q4" i="19"/>
  <c r="R4" i="19" s="1"/>
  <c r="Q9" i="18"/>
  <c r="K12" i="18"/>
  <c r="M16" i="18"/>
  <c r="H21" i="18"/>
  <c r="M25" i="18"/>
  <c r="H30" i="18"/>
  <c r="H36" i="18"/>
  <c r="M46" i="18"/>
  <c r="H6" i="18"/>
  <c r="K7" i="18"/>
  <c r="M8" i="18"/>
  <c r="K11" i="18"/>
  <c r="Q12" i="18"/>
  <c r="H14" i="18"/>
  <c r="Q6" i="18"/>
  <c r="R6" i="18" s="1"/>
  <c r="Q5" i="18"/>
  <c r="R5" i="18" s="1"/>
  <c r="E2" i="18"/>
  <c r="M19" i="18"/>
  <c r="H24" i="18"/>
  <c r="M28" i="18"/>
  <c r="M34" i="18"/>
  <c r="H48" i="18"/>
  <c r="E5" i="18"/>
  <c r="Q7" i="18"/>
  <c r="R7" i="18" s="1"/>
  <c r="Q4" i="18"/>
  <c r="R4" i="18" s="1"/>
  <c r="H15" i="18"/>
  <c r="M22" i="18"/>
  <c r="M31" i="18"/>
  <c r="H45" i="18"/>
  <c r="M3" i="18"/>
  <c r="K6" i="18"/>
  <c r="Q11" i="18"/>
  <c r="Q10" i="18"/>
  <c r="H18" i="18"/>
  <c r="H27" i="18"/>
  <c r="H33" i="18"/>
  <c r="M37" i="18"/>
  <c r="H39" i="18"/>
  <c r="M40" i="18"/>
  <c r="H42" i="18"/>
  <c r="M43" i="18"/>
  <c r="Q7" i="17"/>
  <c r="R7" i="17" s="1"/>
  <c r="M2" i="17"/>
  <c r="Q11" i="17"/>
  <c r="Q5" i="17"/>
  <c r="R5" i="17" s="1"/>
  <c r="Q9" i="17"/>
  <c r="K5" i="17"/>
  <c r="H13" i="17"/>
  <c r="Q6" i="17"/>
  <c r="R6" i="17" s="1"/>
  <c r="H49" i="17"/>
  <c r="E36" i="17"/>
  <c r="K43" i="17"/>
  <c r="M4" i="17"/>
  <c r="Q4" i="17"/>
  <c r="R4" i="17" s="1"/>
  <c r="Q10" i="17"/>
  <c r="K37" i="17"/>
  <c r="E42" i="17"/>
  <c r="E2" i="17"/>
  <c r="H4" i="17"/>
  <c r="M47" i="17"/>
  <c r="E39" i="17"/>
  <c r="E45" i="17"/>
  <c r="M3" i="17"/>
  <c r="E5" i="17"/>
  <c r="H6" i="17"/>
  <c r="K7" i="17"/>
  <c r="M8" i="17"/>
  <c r="K11" i="17"/>
  <c r="H14" i="17"/>
  <c r="K10" i="17"/>
  <c r="E16" i="17"/>
  <c r="K17" i="17"/>
  <c r="E19" i="17"/>
  <c r="K20" i="17"/>
  <c r="E22" i="17"/>
  <c r="K23" i="17"/>
  <c r="E25" i="17"/>
  <c r="K26" i="17"/>
  <c r="E28" i="17"/>
  <c r="K29" i="17"/>
  <c r="E31" i="17"/>
  <c r="K32" i="17"/>
  <c r="E34" i="17"/>
  <c r="K35" i="17"/>
  <c r="E37" i="17"/>
  <c r="K38" i="17"/>
  <c r="E40" i="17"/>
  <c r="K41" i="17"/>
  <c r="E43" i="17"/>
  <c r="K44" i="17"/>
  <c r="E46" i="17"/>
  <c r="K47" i="17"/>
  <c r="E49" i="17"/>
  <c r="M14" i="17"/>
  <c r="K40" i="17"/>
  <c r="K46" i="17"/>
  <c r="E48" i="17"/>
  <c r="K49" i="17"/>
  <c r="M49" i="16"/>
  <c r="Q7" i="16"/>
  <c r="R7" i="16" s="1"/>
  <c r="M3" i="16"/>
  <c r="Q5" i="16"/>
  <c r="R5" i="16" s="1"/>
  <c r="Q10" i="16"/>
  <c r="Q9" i="16"/>
  <c r="Q4" i="16"/>
  <c r="R4" i="16" s="1"/>
  <c r="E4" i="16"/>
  <c r="Q6" i="16"/>
  <c r="R6" i="16" s="1"/>
  <c r="Q11" i="16"/>
  <c r="M2" i="16"/>
  <c r="H12" i="16"/>
  <c r="E15" i="16"/>
  <c r="K16" i="16"/>
  <c r="E18" i="16"/>
  <c r="K19" i="16"/>
  <c r="E21" i="16"/>
  <c r="K22" i="16"/>
  <c r="E24" i="16"/>
  <c r="K25" i="16"/>
  <c r="E27" i="16"/>
  <c r="K28" i="16"/>
  <c r="E30" i="16"/>
  <c r="K31" i="16"/>
  <c r="E33" i="16"/>
  <c r="K34" i="16"/>
  <c r="E36" i="16"/>
  <c r="K37" i="16"/>
  <c r="E39" i="16"/>
  <c r="K40" i="16"/>
  <c r="E42" i="16"/>
  <c r="K43" i="16"/>
  <c r="E45" i="16"/>
  <c r="K46" i="16"/>
  <c r="E48" i="16"/>
  <c r="K49" i="16"/>
  <c r="E7" i="16"/>
  <c r="H8" i="16"/>
  <c r="M9" i="16"/>
  <c r="E11" i="16"/>
  <c r="M13" i="16"/>
  <c r="E2" i="16"/>
  <c r="K12" i="16"/>
  <c r="H15" i="16"/>
  <c r="M16" i="16"/>
  <c r="H18" i="16"/>
  <c r="M19" i="16"/>
  <c r="H21" i="16"/>
  <c r="M22" i="16"/>
  <c r="H24" i="16"/>
  <c r="M25" i="16"/>
  <c r="H27" i="16"/>
  <c r="M28" i="16"/>
  <c r="H30" i="16"/>
  <c r="M31" i="16"/>
  <c r="H33" i="16"/>
  <c r="M34" i="16"/>
  <c r="H36" i="16"/>
  <c r="M37" i="16"/>
  <c r="H39" i="16"/>
  <c r="M40" i="16"/>
  <c r="H42" i="16"/>
  <c r="M43" i="16"/>
  <c r="H45" i="16"/>
  <c r="M46" i="16"/>
  <c r="H48" i="16"/>
  <c r="I2" i="15"/>
  <c r="L2" i="15"/>
  <c r="L3" i="15"/>
  <c r="L4" i="15"/>
  <c r="L5" i="15"/>
  <c r="M5" i="15" s="1"/>
  <c r="L6" i="15"/>
  <c r="M6" i="15" s="1"/>
  <c r="L7" i="15"/>
  <c r="M7" i="15" s="1"/>
  <c r="L8" i="15"/>
  <c r="M8" i="15" s="1"/>
  <c r="L9" i="15"/>
  <c r="L10" i="15"/>
  <c r="M10" i="15" s="1"/>
  <c r="L11" i="15"/>
  <c r="L12" i="15"/>
  <c r="L13" i="15"/>
  <c r="L14" i="15"/>
  <c r="L15" i="15"/>
  <c r="L16" i="15"/>
  <c r="L17" i="15"/>
  <c r="M17" i="15" s="1"/>
  <c r="L18" i="15"/>
  <c r="L19" i="15"/>
  <c r="L20" i="15"/>
  <c r="M20" i="15" s="1"/>
  <c r="L21" i="15"/>
  <c r="M21" i="15" s="1"/>
  <c r="L22" i="15"/>
  <c r="M22" i="15" s="1"/>
  <c r="L23" i="15"/>
  <c r="L24" i="15"/>
  <c r="L25" i="15"/>
  <c r="L26" i="15"/>
  <c r="L27" i="15"/>
  <c r="L28" i="15"/>
  <c r="L29" i="15"/>
  <c r="M29" i="15" s="1"/>
  <c r="L30" i="15"/>
  <c r="M30" i="15" s="1"/>
  <c r="L31" i="15"/>
  <c r="L32" i="15"/>
  <c r="M32" i="15" s="1"/>
  <c r="L33" i="15"/>
  <c r="M33" i="15" s="1"/>
  <c r="L34" i="15"/>
  <c r="M34" i="15" s="1"/>
  <c r="L35" i="15"/>
  <c r="L36" i="15"/>
  <c r="L37" i="15"/>
  <c r="L38" i="15"/>
  <c r="L39" i="15"/>
  <c r="L40" i="15"/>
  <c r="L41" i="15"/>
  <c r="M41" i="15" s="1"/>
  <c r="L42" i="15"/>
  <c r="M42" i="15" s="1"/>
  <c r="L43" i="15"/>
  <c r="M43" i="15" s="1"/>
  <c r="L44" i="15"/>
  <c r="M44" i="15" s="1"/>
  <c r="L45" i="15"/>
  <c r="M45" i="15" s="1"/>
  <c r="L46" i="15"/>
  <c r="M46" i="15" s="1"/>
  <c r="L47" i="15"/>
  <c r="L48" i="15"/>
  <c r="I3" i="15"/>
  <c r="K3" i="15" s="1"/>
  <c r="I4" i="15"/>
  <c r="K4" i="15" s="1"/>
  <c r="I5" i="15"/>
  <c r="I6" i="15"/>
  <c r="I7" i="15"/>
  <c r="K7" i="15" s="1"/>
  <c r="I8" i="15"/>
  <c r="I9" i="15"/>
  <c r="I10" i="15"/>
  <c r="I11" i="15"/>
  <c r="I12" i="15"/>
  <c r="I13" i="15"/>
  <c r="I14" i="15"/>
  <c r="I15" i="15"/>
  <c r="I16" i="15"/>
  <c r="K16" i="15" s="1"/>
  <c r="I17" i="15"/>
  <c r="K17" i="15" s="1"/>
  <c r="I18" i="15"/>
  <c r="I19" i="15"/>
  <c r="K19" i="15" s="1"/>
  <c r="I20" i="15"/>
  <c r="K20" i="15" s="1"/>
  <c r="I21" i="15"/>
  <c r="I22" i="15"/>
  <c r="I23" i="15"/>
  <c r="I24" i="15"/>
  <c r="I25" i="15"/>
  <c r="I26" i="15"/>
  <c r="I27" i="15"/>
  <c r="I28" i="15"/>
  <c r="I29" i="15"/>
  <c r="I30" i="15"/>
  <c r="K30" i="15" s="1"/>
  <c r="I31" i="15"/>
  <c r="K31" i="15" s="1"/>
  <c r="I32" i="15"/>
  <c r="I33" i="15"/>
  <c r="I34" i="15"/>
  <c r="I35" i="15"/>
  <c r="I36" i="15"/>
  <c r="I37" i="15"/>
  <c r="I38" i="15"/>
  <c r="I39" i="15"/>
  <c r="I40" i="15"/>
  <c r="K40" i="15" s="1"/>
  <c r="I41" i="15"/>
  <c r="K41" i="15" s="1"/>
  <c r="I42" i="15"/>
  <c r="I43" i="15"/>
  <c r="K43" i="15" s="1"/>
  <c r="I44" i="15"/>
  <c r="K44" i="15" s="1"/>
  <c r="I45" i="15"/>
  <c r="I46" i="15"/>
  <c r="I47" i="15"/>
  <c r="I48" i="15"/>
  <c r="F2" i="15"/>
  <c r="F3" i="15"/>
  <c r="Q5" i="15" s="1"/>
  <c r="R5" i="15" s="1"/>
  <c r="F4" i="15"/>
  <c r="F5" i="15"/>
  <c r="H5" i="15" s="1"/>
  <c r="F6" i="15"/>
  <c r="H6" i="15" s="1"/>
  <c r="F7" i="15"/>
  <c r="F8" i="15"/>
  <c r="F9" i="15"/>
  <c r="H9" i="15" s="1"/>
  <c r="F10" i="15"/>
  <c r="F11" i="15"/>
  <c r="F12" i="15"/>
  <c r="F13" i="15"/>
  <c r="F14" i="15"/>
  <c r="H14" i="15" s="1"/>
  <c r="F15" i="15"/>
  <c r="F16" i="15"/>
  <c r="F17" i="15"/>
  <c r="F18" i="15"/>
  <c r="F19" i="15"/>
  <c r="H19" i="15" s="1"/>
  <c r="F20" i="15"/>
  <c r="H20" i="15" s="1"/>
  <c r="F21" i="15"/>
  <c r="H21" i="15" s="1"/>
  <c r="F22" i="15"/>
  <c r="F23" i="15"/>
  <c r="H23" i="15" s="1"/>
  <c r="F24" i="15"/>
  <c r="F25" i="15"/>
  <c r="F26" i="15"/>
  <c r="F27" i="15"/>
  <c r="F28" i="15"/>
  <c r="H28" i="15" s="1"/>
  <c r="F29" i="15"/>
  <c r="H29" i="15" s="1"/>
  <c r="F30" i="15"/>
  <c r="F31" i="15"/>
  <c r="H31" i="15" s="1"/>
  <c r="F32" i="15"/>
  <c r="H32" i="15" s="1"/>
  <c r="F33" i="15"/>
  <c r="H33" i="15" s="1"/>
  <c r="F34" i="15"/>
  <c r="H34" i="15" s="1"/>
  <c r="F35" i="15"/>
  <c r="F36" i="15"/>
  <c r="F37" i="15"/>
  <c r="F38" i="15"/>
  <c r="F39" i="15"/>
  <c r="H39" i="15" s="1"/>
  <c r="F40" i="15"/>
  <c r="H40" i="15" s="1"/>
  <c r="F41" i="15"/>
  <c r="F42" i="15"/>
  <c r="H42" i="15" s="1"/>
  <c r="F43" i="15"/>
  <c r="H43" i="15" s="1"/>
  <c r="F44" i="15"/>
  <c r="F45" i="15"/>
  <c r="H45" i="15" s="1"/>
  <c r="F46" i="15"/>
  <c r="F47" i="15"/>
  <c r="F48" i="15"/>
  <c r="C2" i="15"/>
  <c r="C3" i="15"/>
  <c r="C4" i="15"/>
  <c r="E4" i="15" s="1"/>
  <c r="C5" i="15"/>
  <c r="E5" i="15" s="1"/>
  <c r="C6" i="15"/>
  <c r="C7" i="15"/>
  <c r="E7" i="15" s="1"/>
  <c r="C8" i="15"/>
  <c r="C9" i="15"/>
  <c r="E9" i="15" s="1"/>
  <c r="C10" i="15"/>
  <c r="C11" i="15"/>
  <c r="C12" i="15"/>
  <c r="C13" i="15"/>
  <c r="C14" i="15"/>
  <c r="C15" i="15"/>
  <c r="C16" i="15"/>
  <c r="E16" i="15" s="1"/>
  <c r="C17" i="15"/>
  <c r="E17" i="15" s="1"/>
  <c r="C18" i="15"/>
  <c r="C19" i="15"/>
  <c r="E19" i="15" s="1"/>
  <c r="C20" i="15"/>
  <c r="C21" i="15"/>
  <c r="C22" i="15"/>
  <c r="E22" i="15" s="1"/>
  <c r="C23" i="15"/>
  <c r="C24" i="15"/>
  <c r="C25" i="15"/>
  <c r="C26" i="15"/>
  <c r="C27" i="15"/>
  <c r="C28" i="15"/>
  <c r="E28" i="15" s="1"/>
  <c r="C29" i="15"/>
  <c r="E29" i="15" s="1"/>
  <c r="C30" i="15"/>
  <c r="C31" i="15"/>
  <c r="E31" i="15" s="1"/>
  <c r="C32" i="15"/>
  <c r="C33" i="15"/>
  <c r="C34" i="15"/>
  <c r="E34" i="15" s="1"/>
  <c r="C35" i="15"/>
  <c r="C36" i="15"/>
  <c r="C37" i="15"/>
  <c r="C38" i="15"/>
  <c r="C39" i="15"/>
  <c r="C40" i="15"/>
  <c r="E40" i="15" s="1"/>
  <c r="C41" i="15"/>
  <c r="E41" i="15" s="1"/>
  <c r="C42" i="15"/>
  <c r="C43" i="15"/>
  <c r="E43" i="15" s="1"/>
  <c r="C44" i="15"/>
  <c r="C45" i="15"/>
  <c r="C46" i="15"/>
  <c r="E46" i="15" s="1"/>
  <c r="C47" i="15"/>
  <c r="C48" i="15"/>
  <c r="I49" i="15"/>
  <c r="L49" i="15"/>
  <c r="F49" i="15"/>
  <c r="C49" i="15"/>
  <c r="C3" i="14"/>
  <c r="E3" i="14" s="1"/>
  <c r="C4" i="14"/>
  <c r="C5" i="14"/>
  <c r="C6" i="14"/>
  <c r="C7" i="14"/>
  <c r="C8" i="14"/>
  <c r="C9" i="14"/>
  <c r="C10" i="14"/>
  <c r="C11" i="14"/>
  <c r="C12" i="14"/>
  <c r="C13" i="14"/>
  <c r="C14" i="14"/>
  <c r="E14" i="14" s="1"/>
  <c r="C15" i="14"/>
  <c r="C16" i="14"/>
  <c r="E16" i="14" s="1"/>
  <c r="C17" i="14"/>
  <c r="E17" i="14" s="1"/>
  <c r="C18" i="14"/>
  <c r="C19" i="14"/>
  <c r="C20" i="14"/>
  <c r="C21" i="14"/>
  <c r="C22" i="14"/>
  <c r="C23" i="14"/>
  <c r="E23" i="14" s="1"/>
  <c r="C24" i="14"/>
  <c r="C25" i="14"/>
  <c r="C26" i="14"/>
  <c r="E26" i="14" s="1"/>
  <c r="C27" i="14"/>
  <c r="C28" i="14"/>
  <c r="E28" i="14" s="1"/>
  <c r="C29" i="14"/>
  <c r="E29" i="14" s="1"/>
  <c r="C30" i="14"/>
  <c r="C31" i="14"/>
  <c r="E31" i="14" s="1"/>
  <c r="C32" i="14"/>
  <c r="C33" i="14"/>
  <c r="C34" i="14"/>
  <c r="C35" i="14"/>
  <c r="C36" i="14"/>
  <c r="C37" i="14"/>
  <c r="C38" i="14"/>
  <c r="E38" i="14" s="1"/>
  <c r="C39" i="14"/>
  <c r="C40" i="14"/>
  <c r="E40" i="14" s="1"/>
  <c r="C41" i="14"/>
  <c r="E41" i="14" s="1"/>
  <c r="C42" i="14"/>
  <c r="C43" i="14"/>
  <c r="C44" i="14"/>
  <c r="C45" i="14"/>
  <c r="C46" i="14"/>
  <c r="C47" i="14"/>
  <c r="E47" i="14" s="1"/>
  <c r="C48" i="14"/>
  <c r="C49" i="14"/>
  <c r="F3" i="14"/>
  <c r="F4" i="14"/>
  <c r="F5" i="14"/>
  <c r="F6" i="14"/>
  <c r="F7" i="14"/>
  <c r="H7" i="14" s="1"/>
  <c r="F8" i="14"/>
  <c r="F9" i="14"/>
  <c r="Q5" i="14" s="1"/>
  <c r="R5" i="14" s="1"/>
  <c r="F10" i="14"/>
  <c r="F11" i="14"/>
  <c r="F12" i="14"/>
  <c r="F13" i="14"/>
  <c r="F14" i="14"/>
  <c r="F15" i="14"/>
  <c r="F16" i="14"/>
  <c r="H16" i="14" s="1"/>
  <c r="F17" i="14"/>
  <c r="H17" i="14" s="1"/>
  <c r="F18" i="14"/>
  <c r="F19" i="14"/>
  <c r="H19" i="14" s="1"/>
  <c r="F20" i="14"/>
  <c r="F21" i="14"/>
  <c r="H21" i="14" s="1"/>
  <c r="F22" i="14"/>
  <c r="H22" i="14" s="1"/>
  <c r="F23" i="14"/>
  <c r="F24" i="14"/>
  <c r="F25" i="14"/>
  <c r="F26" i="14"/>
  <c r="F27" i="14"/>
  <c r="F28" i="14"/>
  <c r="F29" i="14"/>
  <c r="F30" i="14"/>
  <c r="F31" i="14"/>
  <c r="F32" i="14"/>
  <c r="F33" i="14"/>
  <c r="H33" i="14" s="1"/>
  <c r="F34" i="14"/>
  <c r="H34" i="14" s="1"/>
  <c r="F35" i="14"/>
  <c r="F36" i="14"/>
  <c r="F37" i="14"/>
  <c r="F38" i="14"/>
  <c r="F39" i="14"/>
  <c r="F40" i="14"/>
  <c r="H40" i="14" s="1"/>
  <c r="F41" i="14"/>
  <c r="H41" i="14" s="1"/>
  <c r="F42" i="14"/>
  <c r="F43" i="14"/>
  <c r="F44" i="14"/>
  <c r="F45" i="14"/>
  <c r="H45" i="14" s="1"/>
  <c r="F46" i="14"/>
  <c r="H46" i="14" s="1"/>
  <c r="F47" i="14"/>
  <c r="F48" i="14"/>
  <c r="F49" i="14"/>
  <c r="I3" i="14"/>
  <c r="I4" i="14"/>
  <c r="Q6" i="14" s="1"/>
  <c r="R6" i="14" s="1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K17" i="14" s="1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K39" i="14" s="1"/>
  <c r="I40" i="14"/>
  <c r="I41" i="14"/>
  <c r="K41" i="14" s="1"/>
  <c r="I42" i="14"/>
  <c r="I43" i="14"/>
  <c r="I44" i="14"/>
  <c r="I45" i="14"/>
  <c r="I46" i="14"/>
  <c r="I47" i="14"/>
  <c r="I48" i="14"/>
  <c r="K48" i="14" s="1"/>
  <c r="I49" i="14"/>
  <c r="L3" i="14"/>
  <c r="L4" i="14"/>
  <c r="L5" i="14"/>
  <c r="M5" i="14" s="1"/>
  <c r="L6" i="14"/>
  <c r="L7" i="14"/>
  <c r="L8" i="14"/>
  <c r="L9" i="14"/>
  <c r="L10" i="14"/>
  <c r="L11" i="14"/>
  <c r="L12" i="14"/>
  <c r="L13" i="14"/>
  <c r="L14" i="14"/>
  <c r="L15" i="14"/>
  <c r="L16" i="14"/>
  <c r="L17" i="14"/>
  <c r="M17" i="14" s="1"/>
  <c r="L18" i="14"/>
  <c r="L19" i="14"/>
  <c r="L20" i="14"/>
  <c r="M20" i="14" s="1"/>
  <c r="L21" i="14"/>
  <c r="L22" i="14"/>
  <c r="L23" i="14"/>
  <c r="L24" i="14"/>
  <c r="L25" i="14"/>
  <c r="L26" i="14"/>
  <c r="M26" i="14" s="1"/>
  <c r="L27" i="14"/>
  <c r="L28" i="14"/>
  <c r="L29" i="14"/>
  <c r="M29" i="14" s="1"/>
  <c r="L30" i="14"/>
  <c r="L31" i="14"/>
  <c r="L32" i="14"/>
  <c r="M32" i="14" s="1"/>
  <c r="L33" i="14"/>
  <c r="L34" i="14"/>
  <c r="L35" i="14"/>
  <c r="L36" i="14"/>
  <c r="L37" i="14"/>
  <c r="L38" i="14"/>
  <c r="M38" i="14" s="1"/>
  <c r="L39" i="14"/>
  <c r="L40" i="14"/>
  <c r="L41" i="14"/>
  <c r="M41" i="14" s="1"/>
  <c r="L42" i="14"/>
  <c r="L43" i="14"/>
  <c r="L44" i="14"/>
  <c r="M44" i="14" s="1"/>
  <c r="L45" i="14"/>
  <c r="L46" i="14"/>
  <c r="L47" i="14"/>
  <c r="L48" i="14"/>
  <c r="L49" i="14"/>
  <c r="L2" i="14"/>
  <c r="I2" i="14"/>
  <c r="F2" i="14"/>
  <c r="C2" i="14"/>
  <c r="L2" i="13"/>
  <c r="I2" i="13"/>
  <c r="F2" i="13"/>
  <c r="C2" i="13"/>
  <c r="C3" i="13"/>
  <c r="C4" i="13"/>
  <c r="C5" i="13"/>
  <c r="C6" i="13"/>
  <c r="C7" i="13"/>
  <c r="C8" i="13"/>
  <c r="C9" i="13"/>
  <c r="C10" i="13"/>
  <c r="C11" i="13"/>
  <c r="C12" i="13"/>
  <c r="C13" i="13"/>
  <c r="C14" i="13"/>
  <c r="Q9" i="13" s="1"/>
  <c r="C15" i="13"/>
  <c r="C16" i="13"/>
  <c r="C17" i="13"/>
  <c r="C18" i="13"/>
  <c r="C19" i="13"/>
  <c r="C20" i="13"/>
  <c r="C21" i="13"/>
  <c r="C22" i="13"/>
  <c r="C23" i="13"/>
  <c r="C24" i="13"/>
  <c r="C25" i="13"/>
  <c r="C26" i="13"/>
  <c r="E26" i="13" s="1"/>
  <c r="C27" i="13"/>
  <c r="C28" i="13"/>
  <c r="C29" i="13"/>
  <c r="E29" i="13" s="1"/>
  <c r="C30" i="13"/>
  <c r="C31" i="13"/>
  <c r="C32" i="13"/>
  <c r="C33" i="13"/>
  <c r="C34" i="13"/>
  <c r="C35" i="13"/>
  <c r="C36" i="13"/>
  <c r="C37" i="13"/>
  <c r="C38" i="13"/>
  <c r="E38" i="13" s="1"/>
  <c r="C39" i="13"/>
  <c r="C40" i="13"/>
  <c r="C41" i="13"/>
  <c r="E41" i="13" s="1"/>
  <c r="C42" i="13"/>
  <c r="C43" i="13"/>
  <c r="C44" i="13"/>
  <c r="C45" i="13"/>
  <c r="C46" i="13"/>
  <c r="C47" i="13"/>
  <c r="C48" i="13"/>
  <c r="C49" i="13"/>
  <c r="Q6" i="13"/>
  <c r="R6" i="13" s="1"/>
  <c r="I3" i="13"/>
  <c r="I4" i="13"/>
  <c r="I5" i="13"/>
  <c r="K5" i="13" s="1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K18" i="13" s="1"/>
  <c r="I19" i="13"/>
  <c r="I20" i="13"/>
  <c r="I21" i="13"/>
  <c r="I22" i="13"/>
  <c r="I23" i="13"/>
  <c r="I24" i="13"/>
  <c r="K24" i="13" s="1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K39" i="13" s="1"/>
  <c r="I40" i="13"/>
  <c r="I41" i="13"/>
  <c r="I42" i="13"/>
  <c r="K42" i="13" s="1"/>
  <c r="I43" i="13"/>
  <c r="I44" i="13"/>
  <c r="I45" i="13"/>
  <c r="I46" i="13"/>
  <c r="I47" i="13"/>
  <c r="I48" i="13"/>
  <c r="F3" i="13"/>
  <c r="F4" i="13"/>
  <c r="F5" i="13"/>
  <c r="F6" i="13"/>
  <c r="Q5" i="13" s="1"/>
  <c r="R5" i="13" s="1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L3" i="13"/>
  <c r="L4" i="13"/>
  <c r="L5" i="13"/>
  <c r="L6" i="13"/>
  <c r="L7" i="13"/>
  <c r="L8" i="13"/>
  <c r="L9" i="13"/>
  <c r="L10" i="13"/>
  <c r="L11" i="13"/>
  <c r="L12" i="13"/>
  <c r="L13" i="13"/>
  <c r="L14" i="13"/>
  <c r="L15" i="13"/>
  <c r="L16" i="13"/>
  <c r="L17" i="13"/>
  <c r="M17" i="13" s="1"/>
  <c r="L18" i="13"/>
  <c r="L19" i="13"/>
  <c r="L20" i="13"/>
  <c r="L21" i="13"/>
  <c r="L22" i="13"/>
  <c r="L23" i="13"/>
  <c r="L24" i="13"/>
  <c r="L25" i="13"/>
  <c r="L26" i="13"/>
  <c r="L27" i="13"/>
  <c r="L28" i="13"/>
  <c r="L29" i="13"/>
  <c r="M29" i="13" s="1"/>
  <c r="L30" i="13"/>
  <c r="L31" i="13"/>
  <c r="L32" i="13"/>
  <c r="L33" i="13"/>
  <c r="L34" i="13"/>
  <c r="L35" i="13"/>
  <c r="L36" i="13"/>
  <c r="L37" i="13"/>
  <c r="L38" i="13"/>
  <c r="M38" i="13" s="1"/>
  <c r="L39" i="13"/>
  <c r="L40" i="13"/>
  <c r="L41" i="13"/>
  <c r="L42" i="13"/>
  <c r="L43" i="13"/>
  <c r="L44" i="13"/>
  <c r="M44" i="13" s="1"/>
  <c r="L45" i="13"/>
  <c r="L46" i="13"/>
  <c r="L47" i="13"/>
  <c r="L48" i="13"/>
  <c r="L49" i="13"/>
  <c r="I49" i="13"/>
  <c r="M49" i="15"/>
  <c r="K49" i="15"/>
  <c r="H49" i="15"/>
  <c r="E49" i="15"/>
  <c r="M48" i="15"/>
  <c r="K48" i="15"/>
  <c r="H48" i="15"/>
  <c r="E48" i="15"/>
  <c r="M47" i="15"/>
  <c r="K47" i="15"/>
  <c r="H47" i="15"/>
  <c r="E47" i="15"/>
  <c r="K46" i="15"/>
  <c r="H46" i="15"/>
  <c r="K45" i="15"/>
  <c r="E45" i="15"/>
  <c r="H44" i="15"/>
  <c r="E44" i="15"/>
  <c r="K42" i="15"/>
  <c r="E42" i="15"/>
  <c r="H41" i="15"/>
  <c r="M40" i="15"/>
  <c r="M39" i="15"/>
  <c r="K39" i="15"/>
  <c r="E39" i="15"/>
  <c r="M38" i="15"/>
  <c r="K38" i="15"/>
  <c r="H38" i="15"/>
  <c r="E38" i="15"/>
  <c r="M37" i="15"/>
  <c r="K37" i="15"/>
  <c r="H37" i="15"/>
  <c r="E37" i="15"/>
  <c r="M36" i="15"/>
  <c r="K36" i="15"/>
  <c r="H36" i="15"/>
  <c r="E36" i="15"/>
  <c r="M35" i="15"/>
  <c r="K35" i="15"/>
  <c r="H35" i="15"/>
  <c r="E35" i="15"/>
  <c r="K34" i="15"/>
  <c r="K33" i="15"/>
  <c r="E33" i="15"/>
  <c r="K32" i="15"/>
  <c r="E32" i="15"/>
  <c r="M31" i="15"/>
  <c r="H30" i="15"/>
  <c r="E30" i="15"/>
  <c r="K29" i="15"/>
  <c r="M28" i="15"/>
  <c r="K28" i="15"/>
  <c r="M27" i="15"/>
  <c r="K27" i="15"/>
  <c r="H27" i="15"/>
  <c r="E27" i="15"/>
  <c r="M26" i="15"/>
  <c r="K26" i="15"/>
  <c r="H26" i="15"/>
  <c r="E26" i="15"/>
  <c r="M25" i="15"/>
  <c r="K25" i="15"/>
  <c r="H25" i="15"/>
  <c r="E25" i="15"/>
  <c r="M24" i="15"/>
  <c r="K24" i="15"/>
  <c r="H24" i="15"/>
  <c r="E24" i="15"/>
  <c r="M23" i="15"/>
  <c r="K23" i="15"/>
  <c r="E23" i="15"/>
  <c r="K22" i="15"/>
  <c r="H22" i="15"/>
  <c r="K21" i="15"/>
  <c r="E21" i="15"/>
  <c r="E20" i="15"/>
  <c r="M19" i="15"/>
  <c r="M18" i="15"/>
  <c r="K18" i="15"/>
  <c r="H18" i="15"/>
  <c r="E18" i="15"/>
  <c r="H17" i="15"/>
  <c r="M16" i="15"/>
  <c r="H16" i="15"/>
  <c r="M15" i="15"/>
  <c r="K15" i="15"/>
  <c r="H15" i="15"/>
  <c r="E15" i="15"/>
  <c r="M14" i="15"/>
  <c r="K14" i="15"/>
  <c r="E14" i="15"/>
  <c r="M13" i="15"/>
  <c r="K13" i="15"/>
  <c r="H13" i="15"/>
  <c r="E13" i="15"/>
  <c r="M12" i="15"/>
  <c r="K12" i="15"/>
  <c r="H12" i="15"/>
  <c r="E12" i="15"/>
  <c r="M11" i="15"/>
  <c r="K11" i="15"/>
  <c r="H11" i="15"/>
  <c r="E11" i="15"/>
  <c r="K10" i="15"/>
  <c r="H10" i="15"/>
  <c r="E10" i="15"/>
  <c r="M9" i="15"/>
  <c r="K9" i="15"/>
  <c r="K8" i="15"/>
  <c r="H8" i="15"/>
  <c r="E8" i="15"/>
  <c r="H7" i="15"/>
  <c r="K6" i="15"/>
  <c r="E6" i="15"/>
  <c r="K5" i="15"/>
  <c r="M4" i="15"/>
  <c r="H4" i="15"/>
  <c r="Q7" i="15"/>
  <c r="R7" i="15" s="1"/>
  <c r="E3" i="15"/>
  <c r="Q2" i="15"/>
  <c r="M2" i="15"/>
  <c r="K2" i="15"/>
  <c r="M49" i="14"/>
  <c r="H49" i="14"/>
  <c r="E49" i="14"/>
  <c r="M48" i="14"/>
  <c r="H48" i="14"/>
  <c r="M47" i="14"/>
  <c r="K47" i="14"/>
  <c r="H47" i="14"/>
  <c r="M46" i="14"/>
  <c r="E46" i="14"/>
  <c r="M45" i="14"/>
  <c r="K45" i="14"/>
  <c r="K44" i="14"/>
  <c r="H44" i="14"/>
  <c r="E44" i="14"/>
  <c r="M43" i="14"/>
  <c r="H43" i="14"/>
  <c r="E43" i="14"/>
  <c r="M42" i="14"/>
  <c r="K42" i="14"/>
  <c r="H42" i="14"/>
  <c r="M40" i="14"/>
  <c r="M39" i="14"/>
  <c r="H39" i="14"/>
  <c r="K38" i="14"/>
  <c r="H38" i="14"/>
  <c r="M37" i="14"/>
  <c r="H37" i="14"/>
  <c r="E37" i="14"/>
  <c r="M36" i="14"/>
  <c r="K36" i="14"/>
  <c r="H36" i="14"/>
  <c r="M35" i="14"/>
  <c r="K35" i="14"/>
  <c r="H35" i="14"/>
  <c r="E35" i="14"/>
  <c r="M34" i="14"/>
  <c r="E34" i="14"/>
  <c r="M33" i="14"/>
  <c r="K33" i="14"/>
  <c r="K32" i="14"/>
  <c r="H32" i="14"/>
  <c r="E32" i="14"/>
  <c r="M31" i="14"/>
  <c r="H31" i="14"/>
  <c r="M30" i="14"/>
  <c r="K30" i="14"/>
  <c r="H30" i="14"/>
  <c r="K29" i="14"/>
  <c r="H29" i="14"/>
  <c r="M28" i="14"/>
  <c r="H28" i="14"/>
  <c r="M27" i="14"/>
  <c r="K27" i="14"/>
  <c r="H27" i="14"/>
  <c r="K26" i="14"/>
  <c r="H26" i="14"/>
  <c r="M25" i="14"/>
  <c r="H25" i="14"/>
  <c r="E25" i="14"/>
  <c r="M24" i="14"/>
  <c r="K24" i="14"/>
  <c r="H24" i="14"/>
  <c r="M23" i="14"/>
  <c r="K23" i="14"/>
  <c r="H23" i="14"/>
  <c r="M22" i="14"/>
  <c r="E22" i="14"/>
  <c r="M21" i="14"/>
  <c r="K21" i="14"/>
  <c r="K20" i="14"/>
  <c r="H20" i="14"/>
  <c r="E20" i="14"/>
  <c r="M19" i="14"/>
  <c r="E19" i="14"/>
  <c r="M18" i="14"/>
  <c r="K18" i="14"/>
  <c r="H18" i="14"/>
  <c r="M16" i="14"/>
  <c r="M15" i="14"/>
  <c r="K15" i="14"/>
  <c r="H15" i="14"/>
  <c r="K14" i="14"/>
  <c r="M13" i="14"/>
  <c r="K13" i="14"/>
  <c r="E13" i="14"/>
  <c r="M12" i="14"/>
  <c r="K12" i="14"/>
  <c r="E12" i="14"/>
  <c r="M11" i="14"/>
  <c r="H11" i="14"/>
  <c r="E11" i="14"/>
  <c r="M10" i="14"/>
  <c r="H10" i="14"/>
  <c r="E10" i="14"/>
  <c r="M9" i="14"/>
  <c r="K9" i="14"/>
  <c r="E9" i="14"/>
  <c r="K8" i="14"/>
  <c r="H8" i="14"/>
  <c r="E8" i="14"/>
  <c r="M7" i="14"/>
  <c r="E7" i="14"/>
  <c r="K6" i="14"/>
  <c r="E6" i="14"/>
  <c r="H5" i="14"/>
  <c r="M4" i="14"/>
  <c r="E4" i="14"/>
  <c r="K3" i="14"/>
  <c r="H3" i="14"/>
  <c r="Q2" i="14"/>
  <c r="K49" i="14" s="1"/>
  <c r="Q11" i="14"/>
  <c r="H49" i="13"/>
  <c r="K48" i="13"/>
  <c r="M47" i="13"/>
  <c r="E47" i="13"/>
  <c r="H46" i="13"/>
  <c r="K45" i="13"/>
  <c r="E44" i="13"/>
  <c r="H43" i="13"/>
  <c r="M41" i="13"/>
  <c r="H40" i="13"/>
  <c r="H37" i="13"/>
  <c r="K36" i="13"/>
  <c r="M35" i="13"/>
  <c r="E35" i="13"/>
  <c r="H34" i="13"/>
  <c r="K33" i="13"/>
  <c r="M32" i="13"/>
  <c r="E32" i="13"/>
  <c r="H31" i="13"/>
  <c r="K30" i="13"/>
  <c r="H28" i="13"/>
  <c r="K27" i="13"/>
  <c r="M26" i="13"/>
  <c r="H25" i="13"/>
  <c r="M23" i="13"/>
  <c r="E23" i="13"/>
  <c r="H22" i="13"/>
  <c r="K21" i="13"/>
  <c r="M20" i="13"/>
  <c r="E20" i="13"/>
  <c r="H19" i="13"/>
  <c r="E17" i="13"/>
  <c r="H16" i="13"/>
  <c r="K15" i="13"/>
  <c r="K13" i="13"/>
  <c r="M12" i="13"/>
  <c r="E12" i="13"/>
  <c r="M10" i="13"/>
  <c r="E10" i="13"/>
  <c r="K9" i="13"/>
  <c r="E8" i="13"/>
  <c r="M5" i="13"/>
  <c r="K4" i="13"/>
  <c r="Q2" i="13"/>
  <c r="M49" i="13" s="1"/>
  <c r="Q12" i="13"/>
  <c r="I3" i="11"/>
  <c r="K3" i="11" s="1"/>
  <c r="I4" i="11"/>
  <c r="I5" i="11"/>
  <c r="I6" i="11"/>
  <c r="K6" i="11" s="1"/>
  <c r="I7" i="11"/>
  <c r="K7" i="11" s="1"/>
  <c r="I8" i="11"/>
  <c r="K8" i="11" s="1"/>
  <c r="I9" i="11"/>
  <c r="I10" i="11"/>
  <c r="I11" i="11"/>
  <c r="I12" i="11"/>
  <c r="K12" i="11" s="1"/>
  <c r="I13" i="11"/>
  <c r="I14" i="11"/>
  <c r="I15" i="11"/>
  <c r="K15" i="11" s="1"/>
  <c r="I16" i="11"/>
  <c r="K16" i="11" s="1"/>
  <c r="I17" i="11"/>
  <c r="I18" i="11"/>
  <c r="K18" i="11" s="1"/>
  <c r="I19" i="11"/>
  <c r="I20" i="11"/>
  <c r="I21" i="11"/>
  <c r="K21" i="11" s="1"/>
  <c r="I22" i="11"/>
  <c r="I23" i="11"/>
  <c r="I24" i="11"/>
  <c r="I25" i="11"/>
  <c r="I26" i="11"/>
  <c r="I27" i="11"/>
  <c r="K27" i="11" s="1"/>
  <c r="I28" i="11"/>
  <c r="K28" i="11" s="1"/>
  <c r="I29" i="11"/>
  <c r="I30" i="11"/>
  <c r="K30" i="11" s="1"/>
  <c r="I31" i="11"/>
  <c r="K31" i="11" s="1"/>
  <c r="I32" i="11"/>
  <c r="K32" i="11" s="1"/>
  <c r="I33" i="11"/>
  <c r="I34" i="11"/>
  <c r="I35" i="11"/>
  <c r="I36" i="11"/>
  <c r="K36" i="11" s="1"/>
  <c r="I37" i="11"/>
  <c r="I38" i="11"/>
  <c r="I39" i="11"/>
  <c r="K39" i="11" s="1"/>
  <c r="I40" i="11"/>
  <c r="K40" i="11" s="1"/>
  <c r="I41" i="11"/>
  <c r="I42" i="11"/>
  <c r="I43" i="11"/>
  <c r="K43" i="11" s="1"/>
  <c r="I44" i="11"/>
  <c r="I45" i="11"/>
  <c r="I46" i="11"/>
  <c r="K46" i="11" s="1"/>
  <c r="I47" i="11"/>
  <c r="I48" i="11"/>
  <c r="K48" i="11" s="1"/>
  <c r="I49" i="11"/>
  <c r="I2" i="11"/>
  <c r="F3" i="11"/>
  <c r="H3" i="11" s="1"/>
  <c r="F4" i="11"/>
  <c r="F5" i="11"/>
  <c r="F6" i="11"/>
  <c r="H6" i="11" s="1"/>
  <c r="F7" i="11"/>
  <c r="F8" i="11"/>
  <c r="F9" i="11"/>
  <c r="H9" i="11" s="1"/>
  <c r="F10" i="11"/>
  <c r="F11" i="11"/>
  <c r="F12" i="11"/>
  <c r="H12" i="11" s="1"/>
  <c r="F13" i="11"/>
  <c r="H13" i="11" s="1"/>
  <c r="F14" i="11"/>
  <c r="F15" i="11"/>
  <c r="F16" i="11"/>
  <c r="H16" i="11" s="1"/>
  <c r="F17" i="11"/>
  <c r="H17" i="11" s="1"/>
  <c r="F18" i="11"/>
  <c r="F19" i="11"/>
  <c r="F20" i="11"/>
  <c r="F21" i="11"/>
  <c r="F22" i="11"/>
  <c r="F23" i="11"/>
  <c r="F24" i="11"/>
  <c r="F25" i="11"/>
  <c r="F26" i="11"/>
  <c r="F27" i="11"/>
  <c r="F28" i="11"/>
  <c r="H28" i="11" s="1"/>
  <c r="F29" i="11"/>
  <c r="F30" i="11"/>
  <c r="F31" i="11"/>
  <c r="F32" i="11"/>
  <c r="F33" i="11"/>
  <c r="F34" i="11"/>
  <c r="F35" i="11"/>
  <c r="F36" i="11"/>
  <c r="F37" i="11"/>
  <c r="H37" i="11" s="1"/>
  <c r="F38" i="11"/>
  <c r="F39" i="11"/>
  <c r="F40" i="11"/>
  <c r="H40" i="11" s="1"/>
  <c r="F41" i="11"/>
  <c r="F42" i="11"/>
  <c r="F43" i="11"/>
  <c r="F44" i="11"/>
  <c r="F45" i="11"/>
  <c r="F46" i="11"/>
  <c r="F47" i="11"/>
  <c r="F48" i="11"/>
  <c r="F49" i="11"/>
  <c r="F2" i="11"/>
  <c r="C3" i="11"/>
  <c r="C4" i="11"/>
  <c r="E4" i="11" s="1"/>
  <c r="C5" i="11"/>
  <c r="C6" i="11"/>
  <c r="C7" i="11"/>
  <c r="E7" i="11" s="1"/>
  <c r="C8" i="11"/>
  <c r="C9" i="11"/>
  <c r="C10" i="11"/>
  <c r="C11" i="11"/>
  <c r="E11" i="11" s="1"/>
  <c r="C12" i="11"/>
  <c r="C13" i="11"/>
  <c r="C14" i="11"/>
  <c r="C15" i="11"/>
  <c r="E15" i="11" s="1"/>
  <c r="C16" i="11"/>
  <c r="E16" i="11" s="1"/>
  <c r="C17" i="11"/>
  <c r="C18" i="11"/>
  <c r="C19" i="11"/>
  <c r="C20" i="11"/>
  <c r="C21" i="11"/>
  <c r="C22" i="11"/>
  <c r="C23" i="11"/>
  <c r="E23" i="11" s="1"/>
  <c r="C24" i="11"/>
  <c r="C25" i="11"/>
  <c r="C26" i="11"/>
  <c r="C27" i="11"/>
  <c r="E27" i="11" s="1"/>
  <c r="C28" i="11"/>
  <c r="C29" i="11"/>
  <c r="C30" i="11"/>
  <c r="E30" i="11" s="1"/>
  <c r="C31" i="11"/>
  <c r="C32" i="11"/>
  <c r="C33" i="11"/>
  <c r="C34" i="11"/>
  <c r="C35" i="11"/>
  <c r="E35" i="11" s="1"/>
  <c r="C36" i="11"/>
  <c r="C37" i="11"/>
  <c r="E37" i="11" s="1"/>
  <c r="C38" i="11"/>
  <c r="C39" i="11"/>
  <c r="E39" i="11" s="1"/>
  <c r="C40" i="11"/>
  <c r="E40" i="11" s="1"/>
  <c r="C41" i="11"/>
  <c r="C42" i="11"/>
  <c r="E42" i="11" s="1"/>
  <c r="C43" i="11"/>
  <c r="C44" i="11"/>
  <c r="C45" i="11"/>
  <c r="C46" i="11"/>
  <c r="C47" i="11"/>
  <c r="E47" i="11" s="1"/>
  <c r="C48" i="11"/>
  <c r="C49" i="11"/>
  <c r="C2" i="11"/>
  <c r="L3" i="11"/>
  <c r="L4" i="11"/>
  <c r="L5" i="11"/>
  <c r="M5" i="11" s="1"/>
  <c r="L6" i="11"/>
  <c r="L7" i="11"/>
  <c r="M7" i="11" s="1"/>
  <c r="L8" i="11"/>
  <c r="L9" i="11"/>
  <c r="M9" i="11" s="1"/>
  <c r="L10" i="11"/>
  <c r="L11" i="11"/>
  <c r="M11" i="11" s="1"/>
  <c r="L12" i="11"/>
  <c r="L13" i="11"/>
  <c r="L14" i="11"/>
  <c r="L15" i="11"/>
  <c r="L16" i="11"/>
  <c r="L17" i="11"/>
  <c r="M17" i="11" s="1"/>
  <c r="L18" i="11"/>
  <c r="L19" i="11"/>
  <c r="M19" i="11" s="1"/>
  <c r="L20" i="11"/>
  <c r="L21" i="11"/>
  <c r="M21" i="11" s="1"/>
  <c r="L22" i="11"/>
  <c r="L23" i="11"/>
  <c r="M23" i="11" s="1"/>
  <c r="L24" i="11"/>
  <c r="L25" i="11"/>
  <c r="L26" i="11"/>
  <c r="L27" i="11"/>
  <c r="L28" i="11"/>
  <c r="L29" i="11"/>
  <c r="M29" i="11" s="1"/>
  <c r="L30" i="11"/>
  <c r="L31" i="11"/>
  <c r="M31" i="11" s="1"/>
  <c r="L32" i="11"/>
  <c r="L33" i="11"/>
  <c r="M33" i="11" s="1"/>
  <c r="L34" i="11"/>
  <c r="L35" i="11"/>
  <c r="M35" i="11" s="1"/>
  <c r="L36" i="11"/>
  <c r="L37" i="11"/>
  <c r="L38" i="11"/>
  <c r="L39" i="11"/>
  <c r="L40" i="11"/>
  <c r="L41" i="11"/>
  <c r="M41" i="11" s="1"/>
  <c r="L42" i="11"/>
  <c r="L43" i="11"/>
  <c r="M43" i="11" s="1"/>
  <c r="L44" i="11"/>
  <c r="L45" i="11"/>
  <c r="M45" i="11" s="1"/>
  <c r="L46" i="11"/>
  <c r="L47" i="11"/>
  <c r="M47" i="11" s="1"/>
  <c r="L48" i="11"/>
  <c r="L49" i="11"/>
  <c r="L2" i="11"/>
  <c r="M2" i="11"/>
  <c r="M3" i="11"/>
  <c r="M4" i="11"/>
  <c r="M6" i="11"/>
  <c r="M8" i="11"/>
  <c r="M10" i="11"/>
  <c r="M12" i="11"/>
  <c r="M13" i="11"/>
  <c r="M14" i="11"/>
  <c r="M15" i="11"/>
  <c r="M16" i="11"/>
  <c r="M18" i="11"/>
  <c r="M20" i="11"/>
  <c r="M22" i="11"/>
  <c r="M24" i="11"/>
  <c r="M25" i="11"/>
  <c r="M26" i="11"/>
  <c r="M27" i="11"/>
  <c r="M28" i="11"/>
  <c r="M30" i="11"/>
  <c r="M32" i="11"/>
  <c r="M34" i="11"/>
  <c r="M36" i="11"/>
  <c r="M37" i="11"/>
  <c r="M38" i="11"/>
  <c r="M39" i="11"/>
  <c r="M40" i="11"/>
  <c r="M42" i="11"/>
  <c r="M44" i="11"/>
  <c r="M46" i="11"/>
  <c r="M48" i="11"/>
  <c r="M49" i="11"/>
  <c r="K49" i="11"/>
  <c r="E49" i="11"/>
  <c r="E48" i="11"/>
  <c r="K47" i="11"/>
  <c r="H47" i="11"/>
  <c r="H46" i="11"/>
  <c r="E46" i="11"/>
  <c r="K45" i="11"/>
  <c r="E45" i="11"/>
  <c r="K44" i="11"/>
  <c r="H44" i="11"/>
  <c r="E44" i="11"/>
  <c r="H43" i="11"/>
  <c r="E43" i="11"/>
  <c r="K42" i="11"/>
  <c r="K41" i="11"/>
  <c r="H41" i="11"/>
  <c r="E41" i="11"/>
  <c r="K38" i="11"/>
  <c r="H38" i="11"/>
  <c r="E38" i="11"/>
  <c r="K37" i="11"/>
  <c r="E36" i="11"/>
  <c r="K35" i="11"/>
  <c r="H35" i="11"/>
  <c r="K34" i="11"/>
  <c r="H34" i="11"/>
  <c r="E34" i="11"/>
  <c r="K33" i="11"/>
  <c r="E33" i="11"/>
  <c r="H32" i="11"/>
  <c r="E32" i="11"/>
  <c r="H31" i="11"/>
  <c r="E31" i="11"/>
  <c r="K29" i="11"/>
  <c r="H29" i="11"/>
  <c r="E29" i="11"/>
  <c r="E28" i="11"/>
  <c r="K26" i="11"/>
  <c r="H26" i="11"/>
  <c r="E26" i="11"/>
  <c r="K25" i="11"/>
  <c r="H25" i="11"/>
  <c r="E25" i="11"/>
  <c r="K24" i="11"/>
  <c r="E24" i="11"/>
  <c r="K23" i="11"/>
  <c r="H23" i="11"/>
  <c r="K22" i="11"/>
  <c r="H22" i="11"/>
  <c r="E22" i="11"/>
  <c r="E21" i="11"/>
  <c r="K20" i="11"/>
  <c r="H20" i="11"/>
  <c r="E20" i="11"/>
  <c r="K19" i="11"/>
  <c r="H19" i="11"/>
  <c r="E19" i="11"/>
  <c r="E18" i="11"/>
  <c r="K17" i="11"/>
  <c r="E17" i="11"/>
  <c r="K14" i="11"/>
  <c r="H14" i="11"/>
  <c r="E14" i="11"/>
  <c r="K13" i="11"/>
  <c r="E13" i="11"/>
  <c r="E12" i="11"/>
  <c r="K11" i="11"/>
  <c r="H11" i="11"/>
  <c r="K10" i="11"/>
  <c r="H10" i="11"/>
  <c r="E10" i="11"/>
  <c r="K9" i="11"/>
  <c r="E9" i="11"/>
  <c r="H8" i="11"/>
  <c r="E8" i="11"/>
  <c r="H7" i="11"/>
  <c r="E6" i="11"/>
  <c r="K5" i="11"/>
  <c r="H5" i="11"/>
  <c r="E5" i="11"/>
  <c r="K4" i="11"/>
  <c r="H4" i="11"/>
  <c r="Q2" i="11"/>
  <c r="H48" i="11" s="1"/>
  <c r="Q6" i="11"/>
  <c r="R6" i="11" s="1"/>
  <c r="F9" i="3"/>
  <c r="L3" i="10"/>
  <c r="M3" i="10" s="1"/>
  <c r="L4" i="10"/>
  <c r="L5" i="10"/>
  <c r="L6" i="10"/>
  <c r="L7" i="10"/>
  <c r="L8" i="10"/>
  <c r="M8" i="10" s="1"/>
  <c r="L9" i="10"/>
  <c r="L10" i="10"/>
  <c r="L11" i="10"/>
  <c r="L12" i="10"/>
  <c r="M12" i="10" s="1"/>
  <c r="L13" i="10"/>
  <c r="M13" i="10" s="1"/>
  <c r="L14" i="10"/>
  <c r="L15" i="10"/>
  <c r="M15" i="10" s="1"/>
  <c r="L16" i="10"/>
  <c r="M16" i="10" s="1"/>
  <c r="L17" i="10"/>
  <c r="L18" i="10"/>
  <c r="L19" i="10"/>
  <c r="L20" i="10"/>
  <c r="L21" i="10"/>
  <c r="L22" i="10"/>
  <c r="M22" i="10" s="1"/>
  <c r="L23" i="10"/>
  <c r="L24" i="10"/>
  <c r="L25" i="10"/>
  <c r="M25" i="10" s="1"/>
  <c r="L26" i="10"/>
  <c r="L27" i="10"/>
  <c r="M27" i="10" s="1"/>
  <c r="L28" i="10"/>
  <c r="L29" i="10"/>
  <c r="L30" i="10"/>
  <c r="L31" i="10"/>
  <c r="L32" i="10"/>
  <c r="L33" i="10"/>
  <c r="M33" i="10" s="1"/>
  <c r="L34" i="10"/>
  <c r="L35" i="10"/>
  <c r="L36" i="10"/>
  <c r="L37" i="10"/>
  <c r="M37" i="10" s="1"/>
  <c r="L38" i="10"/>
  <c r="L39" i="10"/>
  <c r="M39" i="10" s="1"/>
  <c r="L40" i="10"/>
  <c r="L41" i="10"/>
  <c r="L42" i="10"/>
  <c r="L43" i="10"/>
  <c r="L44" i="10"/>
  <c r="L45" i="10"/>
  <c r="L46" i="10"/>
  <c r="M46" i="10" s="1"/>
  <c r="L47" i="10"/>
  <c r="L48" i="10"/>
  <c r="L49" i="10"/>
  <c r="L2" i="10"/>
  <c r="F8" i="3"/>
  <c r="M6" i="10"/>
  <c r="M14" i="10"/>
  <c r="M18" i="10"/>
  <c r="M30" i="10"/>
  <c r="M36" i="10"/>
  <c r="M42" i="10"/>
  <c r="M48" i="10"/>
  <c r="I3" i="10"/>
  <c r="I4" i="10"/>
  <c r="K4" i="10" s="1"/>
  <c r="I5" i="10"/>
  <c r="K5" i="10" s="1"/>
  <c r="I6" i="10"/>
  <c r="I7" i="10"/>
  <c r="K7" i="10" s="1"/>
  <c r="I8" i="10"/>
  <c r="I9" i="10"/>
  <c r="K9" i="10" s="1"/>
  <c r="I10" i="10"/>
  <c r="I11" i="10"/>
  <c r="I12" i="10"/>
  <c r="I13" i="10"/>
  <c r="K13" i="10" s="1"/>
  <c r="I14" i="10"/>
  <c r="I15" i="10"/>
  <c r="I16" i="10"/>
  <c r="K16" i="10" s="1"/>
  <c r="I17" i="10"/>
  <c r="I18" i="10"/>
  <c r="I19" i="10"/>
  <c r="K19" i="10" s="1"/>
  <c r="I20" i="10"/>
  <c r="I21" i="10"/>
  <c r="K21" i="10" s="1"/>
  <c r="I22" i="10"/>
  <c r="K22" i="10" s="1"/>
  <c r="I23" i="10"/>
  <c r="I24" i="10"/>
  <c r="I25" i="10"/>
  <c r="I26" i="10"/>
  <c r="I27" i="10"/>
  <c r="I28" i="10"/>
  <c r="K28" i="10" s="1"/>
  <c r="I29" i="10"/>
  <c r="I30" i="10"/>
  <c r="I31" i="10"/>
  <c r="I32" i="10"/>
  <c r="I33" i="10"/>
  <c r="I34" i="10"/>
  <c r="K34" i="10" s="1"/>
  <c r="I35" i="10"/>
  <c r="I36" i="10"/>
  <c r="I37" i="10"/>
  <c r="I38" i="10"/>
  <c r="I39" i="10"/>
  <c r="I40" i="10"/>
  <c r="I41" i="10"/>
  <c r="I42" i="10"/>
  <c r="I43" i="10"/>
  <c r="I44" i="10"/>
  <c r="I45" i="10"/>
  <c r="K45" i="10" s="1"/>
  <c r="I46" i="10"/>
  <c r="K46" i="10" s="1"/>
  <c r="I47" i="10"/>
  <c r="I48" i="10"/>
  <c r="I49" i="10"/>
  <c r="I2" i="10"/>
  <c r="F3" i="10"/>
  <c r="F4" i="10"/>
  <c r="H4" i="10" s="1"/>
  <c r="F5" i="10"/>
  <c r="F6" i="10"/>
  <c r="H6" i="10" s="1"/>
  <c r="F7" i="10"/>
  <c r="H7" i="10" s="1"/>
  <c r="F8" i="10"/>
  <c r="F9" i="10"/>
  <c r="H9" i="10" s="1"/>
  <c r="F10" i="10"/>
  <c r="F11" i="10"/>
  <c r="F12" i="10"/>
  <c r="F13" i="10"/>
  <c r="F14" i="10"/>
  <c r="F15" i="10"/>
  <c r="H15" i="10" s="1"/>
  <c r="F16" i="10"/>
  <c r="F17" i="10"/>
  <c r="F18" i="10"/>
  <c r="H18" i="10" s="1"/>
  <c r="F19" i="10"/>
  <c r="F20" i="10"/>
  <c r="H20" i="10" s="1"/>
  <c r="F21" i="10"/>
  <c r="H21" i="10" s="1"/>
  <c r="F22" i="10"/>
  <c r="F23" i="10"/>
  <c r="H23" i="10" s="1"/>
  <c r="F24" i="10"/>
  <c r="F25" i="10"/>
  <c r="F26" i="10"/>
  <c r="F27" i="10"/>
  <c r="H27" i="10" s="1"/>
  <c r="F28" i="10"/>
  <c r="F29" i="10"/>
  <c r="F30" i="10"/>
  <c r="F31" i="10"/>
  <c r="F32" i="10"/>
  <c r="F33" i="10"/>
  <c r="H33" i="10" s="1"/>
  <c r="F34" i="10"/>
  <c r="F35" i="10"/>
  <c r="F36" i="10"/>
  <c r="F37" i="10"/>
  <c r="F38" i="10"/>
  <c r="F39" i="10"/>
  <c r="F40" i="10"/>
  <c r="F41" i="10"/>
  <c r="F42" i="10"/>
  <c r="F43" i="10"/>
  <c r="F44" i="10"/>
  <c r="H44" i="10" s="1"/>
  <c r="F45" i="10"/>
  <c r="F46" i="10"/>
  <c r="F47" i="10"/>
  <c r="H47" i="10" s="1"/>
  <c r="F48" i="10"/>
  <c r="F49" i="10"/>
  <c r="F2" i="10"/>
  <c r="C3" i="10"/>
  <c r="E3" i="10" s="1"/>
  <c r="C4" i="10"/>
  <c r="C5" i="10"/>
  <c r="Q9" i="10" s="1"/>
  <c r="C6" i="10"/>
  <c r="C7" i="10"/>
  <c r="E7" i="10" s="1"/>
  <c r="C8" i="10"/>
  <c r="C9" i="10"/>
  <c r="E9" i="10" s="1"/>
  <c r="C10" i="10"/>
  <c r="E10" i="10" s="1"/>
  <c r="C11" i="10"/>
  <c r="C12" i="10"/>
  <c r="C13" i="10"/>
  <c r="C14" i="10"/>
  <c r="C15" i="10"/>
  <c r="C16" i="10"/>
  <c r="C17" i="10"/>
  <c r="E17" i="10" s="1"/>
  <c r="C18" i="10"/>
  <c r="C19" i="10"/>
  <c r="C20" i="10"/>
  <c r="C21" i="10"/>
  <c r="C22" i="10"/>
  <c r="C23" i="10"/>
  <c r="C24" i="10"/>
  <c r="C25" i="10"/>
  <c r="C26" i="10"/>
  <c r="C27" i="10"/>
  <c r="E27" i="10" s="1"/>
  <c r="C28" i="10"/>
  <c r="C29" i="10"/>
  <c r="E29" i="10" s="1"/>
  <c r="C30" i="10"/>
  <c r="E30" i="10" s="1"/>
  <c r="C31" i="10"/>
  <c r="C32" i="10"/>
  <c r="E32" i="10" s="1"/>
  <c r="C33" i="10"/>
  <c r="C34" i="10"/>
  <c r="C35" i="10"/>
  <c r="E35" i="10" s="1"/>
  <c r="C36" i="10"/>
  <c r="C37" i="10"/>
  <c r="C38" i="10"/>
  <c r="C39" i="10"/>
  <c r="C40" i="10"/>
  <c r="C41" i="10"/>
  <c r="C42" i="10"/>
  <c r="E42" i="10" s="1"/>
  <c r="C43" i="10"/>
  <c r="C44" i="10"/>
  <c r="E44" i="10" s="1"/>
  <c r="C45" i="10"/>
  <c r="E45" i="10" s="1"/>
  <c r="C46" i="10"/>
  <c r="C47" i="10"/>
  <c r="E47" i="10" s="1"/>
  <c r="C48" i="10"/>
  <c r="C49" i="10"/>
  <c r="C2" i="10"/>
  <c r="K49" i="10"/>
  <c r="H49" i="10"/>
  <c r="E49" i="10"/>
  <c r="K48" i="10"/>
  <c r="H48" i="10"/>
  <c r="E48" i="10"/>
  <c r="M45" i="10"/>
  <c r="H45" i="10"/>
  <c r="M43" i="10"/>
  <c r="K43" i="10"/>
  <c r="K42" i="10"/>
  <c r="H42" i="10"/>
  <c r="H41" i="10"/>
  <c r="E41" i="10"/>
  <c r="M40" i="10"/>
  <c r="K40" i="10"/>
  <c r="K39" i="10"/>
  <c r="H39" i="10"/>
  <c r="E39" i="10"/>
  <c r="H38" i="10"/>
  <c r="E38" i="10"/>
  <c r="K37" i="10"/>
  <c r="K36" i="10"/>
  <c r="H36" i="10"/>
  <c r="E36" i="10"/>
  <c r="H35" i="10"/>
  <c r="M34" i="10"/>
  <c r="K33" i="10"/>
  <c r="E33" i="10"/>
  <c r="H32" i="10"/>
  <c r="M31" i="10"/>
  <c r="K31" i="10"/>
  <c r="K30" i="10"/>
  <c r="H30" i="10"/>
  <c r="H29" i="10"/>
  <c r="M28" i="10"/>
  <c r="K27" i="10"/>
  <c r="H26" i="10"/>
  <c r="E26" i="10"/>
  <c r="K25" i="10"/>
  <c r="M24" i="10"/>
  <c r="K24" i="10"/>
  <c r="H24" i="10"/>
  <c r="E24" i="10"/>
  <c r="E23" i="10"/>
  <c r="M21" i="10"/>
  <c r="E21" i="10"/>
  <c r="E20" i="10"/>
  <c r="M19" i="10"/>
  <c r="K18" i="10"/>
  <c r="E18" i="10"/>
  <c r="H17" i="10"/>
  <c r="K15" i="10"/>
  <c r="E15" i="10"/>
  <c r="K14" i="10"/>
  <c r="H14" i="10"/>
  <c r="E14" i="10"/>
  <c r="H13" i="10"/>
  <c r="E13" i="10"/>
  <c r="K12" i="10"/>
  <c r="H12" i="10"/>
  <c r="M11" i="10"/>
  <c r="K11" i="10"/>
  <c r="H11" i="10"/>
  <c r="E11" i="10"/>
  <c r="H10" i="10"/>
  <c r="M9" i="10"/>
  <c r="K8" i="10"/>
  <c r="H8" i="10"/>
  <c r="E8" i="10"/>
  <c r="M7" i="10"/>
  <c r="K6" i="10"/>
  <c r="E6" i="10"/>
  <c r="M5" i="10"/>
  <c r="H5" i="10"/>
  <c r="M4" i="10"/>
  <c r="E4" i="10"/>
  <c r="K3" i="10"/>
  <c r="H3" i="10"/>
  <c r="Q2" i="10"/>
  <c r="M2" i="10"/>
  <c r="E2" i="10"/>
  <c r="F48" i="5"/>
  <c r="F49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2" i="5"/>
  <c r="L3" i="5"/>
  <c r="L3" i="9"/>
  <c r="L4" i="9"/>
  <c r="L5" i="9"/>
  <c r="M5" i="9" s="1"/>
  <c r="L6" i="9"/>
  <c r="M6" i="9" s="1"/>
  <c r="L7" i="9"/>
  <c r="L8" i="9"/>
  <c r="L9" i="9"/>
  <c r="L10" i="9"/>
  <c r="L11" i="9"/>
  <c r="L12" i="9"/>
  <c r="L13" i="9"/>
  <c r="L14" i="9"/>
  <c r="M14" i="9" s="1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2" i="9"/>
  <c r="I3" i="9"/>
  <c r="Q6" i="9" s="1"/>
  <c r="R6" i="9" s="1"/>
  <c r="I4" i="9"/>
  <c r="I5" i="9"/>
  <c r="I6" i="9"/>
  <c r="I7" i="9"/>
  <c r="I8" i="9"/>
  <c r="I9" i="9"/>
  <c r="K9" i="9" s="1"/>
  <c r="I10" i="9"/>
  <c r="I11" i="9"/>
  <c r="I12" i="9"/>
  <c r="I13" i="9"/>
  <c r="K13" i="9" s="1"/>
  <c r="I14" i="9"/>
  <c r="K14" i="9" s="1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K49" i="9" s="1"/>
  <c r="I2" i="9"/>
  <c r="C2" i="9"/>
  <c r="F49" i="9"/>
  <c r="H49" i="9" s="1"/>
  <c r="C49" i="9"/>
  <c r="E49" i="9" s="1"/>
  <c r="M48" i="9"/>
  <c r="F48" i="9"/>
  <c r="C48" i="9"/>
  <c r="F47" i="9"/>
  <c r="C47" i="9"/>
  <c r="F46" i="9"/>
  <c r="C46" i="9"/>
  <c r="F45" i="9"/>
  <c r="C45" i="9"/>
  <c r="F44" i="9"/>
  <c r="C44" i="9"/>
  <c r="F43" i="9"/>
  <c r="C43" i="9"/>
  <c r="F42" i="9"/>
  <c r="C42" i="9"/>
  <c r="F41" i="9"/>
  <c r="C41" i="9"/>
  <c r="F40" i="9"/>
  <c r="C40" i="9"/>
  <c r="F39" i="9"/>
  <c r="C39" i="9"/>
  <c r="F38" i="9"/>
  <c r="C38" i="9"/>
  <c r="F37" i="9"/>
  <c r="C37" i="9"/>
  <c r="F36" i="9"/>
  <c r="C36" i="9"/>
  <c r="F35" i="9"/>
  <c r="C35" i="9"/>
  <c r="F34" i="9"/>
  <c r="C34" i="9"/>
  <c r="F33" i="9"/>
  <c r="C33" i="9"/>
  <c r="F32" i="9"/>
  <c r="C32" i="9"/>
  <c r="F31" i="9"/>
  <c r="C31" i="9"/>
  <c r="F30" i="9"/>
  <c r="C30" i="9"/>
  <c r="F29" i="9"/>
  <c r="C29" i="9"/>
  <c r="F28" i="9"/>
  <c r="C28" i="9"/>
  <c r="F27" i="9"/>
  <c r="C27" i="9"/>
  <c r="F26" i="9"/>
  <c r="C26" i="9"/>
  <c r="F25" i="9"/>
  <c r="C25" i="9"/>
  <c r="F24" i="9"/>
  <c r="C24" i="9"/>
  <c r="F23" i="9"/>
  <c r="C23" i="9"/>
  <c r="F22" i="9"/>
  <c r="C22" i="9"/>
  <c r="F21" i="9"/>
  <c r="C21" i="9"/>
  <c r="F20" i="9"/>
  <c r="C20" i="9"/>
  <c r="F19" i="9"/>
  <c r="C19" i="9"/>
  <c r="F18" i="9"/>
  <c r="C18" i="9"/>
  <c r="F17" i="9"/>
  <c r="C17" i="9"/>
  <c r="F16" i="9"/>
  <c r="C16" i="9"/>
  <c r="F15" i="9"/>
  <c r="C15" i="9"/>
  <c r="F14" i="9"/>
  <c r="H14" i="9" s="1"/>
  <c r="C14" i="9"/>
  <c r="E14" i="9" s="1"/>
  <c r="M13" i="9"/>
  <c r="F13" i="9"/>
  <c r="H13" i="9" s="1"/>
  <c r="C13" i="9"/>
  <c r="F12" i="9"/>
  <c r="H12" i="9" s="1"/>
  <c r="C12" i="9"/>
  <c r="E12" i="9" s="1"/>
  <c r="F11" i="9"/>
  <c r="C11" i="9"/>
  <c r="M10" i="9"/>
  <c r="F10" i="9"/>
  <c r="H10" i="9" s="1"/>
  <c r="C10" i="9"/>
  <c r="F9" i="9"/>
  <c r="H9" i="9" s="1"/>
  <c r="C9" i="9"/>
  <c r="F8" i="9"/>
  <c r="C8" i="9"/>
  <c r="E8" i="9" s="1"/>
  <c r="F7" i="9"/>
  <c r="C7" i="9"/>
  <c r="F6" i="9"/>
  <c r="C6" i="9"/>
  <c r="K5" i="9"/>
  <c r="F5" i="9"/>
  <c r="C5" i="9"/>
  <c r="M4" i="9"/>
  <c r="K4" i="9"/>
  <c r="F4" i="9"/>
  <c r="Q10" i="9" s="1"/>
  <c r="C4" i="9"/>
  <c r="K3" i="9"/>
  <c r="F3" i="9"/>
  <c r="H3" i="9" s="1"/>
  <c r="C3" i="9"/>
  <c r="Q9" i="9" s="1"/>
  <c r="Q2" i="9"/>
  <c r="M49" i="9" s="1"/>
  <c r="F2" i="9"/>
  <c r="Q14" i="8"/>
  <c r="Q12" i="8"/>
  <c r="Q11" i="8"/>
  <c r="C2" i="8"/>
  <c r="Q9" i="8"/>
  <c r="Q10" i="8"/>
  <c r="R5" i="8"/>
  <c r="R4" i="8"/>
  <c r="R7" i="8"/>
  <c r="R6" i="8"/>
  <c r="Q6" i="8"/>
  <c r="Q7" i="8"/>
  <c r="Q5" i="8"/>
  <c r="Q4" i="8"/>
  <c r="M3" i="8"/>
  <c r="M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2" i="8"/>
  <c r="K3" i="8"/>
  <c r="K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2" i="8"/>
  <c r="H3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2" i="8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2" i="8"/>
  <c r="Q2" i="8"/>
  <c r="L3" i="8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2" i="8"/>
  <c r="I2" i="8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2" i="8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Q14" i="21" l="1"/>
  <c r="Q14" i="20"/>
  <c r="Q14" i="19"/>
  <c r="Q14" i="18"/>
  <c r="Q14" i="17"/>
  <c r="Q14" i="16"/>
  <c r="H3" i="15"/>
  <c r="Q9" i="15"/>
  <c r="Q9" i="14"/>
  <c r="K4" i="14"/>
  <c r="H2" i="15"/>
  <c r="M3" i="15"/>
  <c r="Q12" i="15"/>
  <c r="Q11" i="15"/>
  <c r="Q6" i="15"/>
  <c r="R6" i="15" s="1"/>
  <c r="Q10" i="15"/>
  <c r="E2" i="15"/>
  <c r="Q4" i="15"/>
  <c r="R4" i="15" s="1"/>
  <c r="H2" i="14"/>
  <c r="M3" i="14"/>
  <c r="E5" i="14"/>
  <c r="H6" i="14"/>
  <c r="K7" i="14"/>
  <c r="M8" i="14"/>
  <c r="K11" i="14"/>
  <c r="Q12" i="14"/>
  <c r="H14" i="14"/>
  <c r="K2" i="14"/>
  <c r="M2" i="14"/>
  <c r="Q7" i="14"/>
  <c r="R7" i="14" s="1"/>
  <c r="K10" i="14"/>
  <c r="H4" i="14"/>
  <c r="K5" i="14"/>
  <c r="M6" i="14"/>
  <c r="H9" i="14"/>
  <c r="H13" i="14"/>
  <c r="M14" i="14"/>
  <c r="Q10" i="14"/>
  <c r="H12" i="14"/>
  <c r="E15" i="14"/>
  <c r="K16" i="14"/>
  <c r="E18" i="14"/>
  <c r="K19" i="14"/>
  <c r="E21" i="14"/>
  <c r="K22" i="14"/>
  <c r="E24" i="14"/>
  <c r="K25" i="14"/>
  <c r="E27" i="14"/>
  <c r="K28" i="14"/>
  <c r="E30" i="14"/>
  <c r="K31" i="14"/>
  <c r="E33" i="14"/>
  <c r="K34" i="14"/>
  <c r="E36" i="14"/>
  <c r="K37" i="14"/>
  <c r="E39" i="14"/>
  <c r="K40" i="14"/>
  <c r="E42" i="14"/>
  <c r="K43" i="14"/>
  <c r="E45" i="14"/>
  <c r="K46" i="14"/>
  <c r="E48" i="14"/>
  <c r="E2" i="14"/>
  <c r="Q4" i="14"/>
  <c r="R4" i="14" s="1"/>
  <c r="K3" i="13"/>
  <c r="E6" i="13"/>
  <c r="H7" i="13"/>
  <c r="K8" i="13"/>
  <c r="H11" i="13"/>
  <c r="E14" i="13"/>
  <c r="H2" i="13"/>
  <c r="M3" i="13"/>
  <c r="E5" i="13"/>
  <c r="H6" i="13"/>
  <c r="K7" i="13"/>
  <c r="M8" i="13"/>
  <c r="K11" i="13"/>
  <c r="H14" i="13"/>
  <c r="K2" i="13"/>
  <c r="H10" i="13"/>
  <c r="M15" i="13"/>
  <c r="H17" i="13"/>
  <c r="M18" i="13"/>
  <c r="H20" i="13"/>
  <c r="M21" i="13"/>
  <c r="H23" i="13"/>
  <c r="M24" i="13"/>
  <c r="H26" i="13"/>
  <c r="M27" i="13"/>
  <c r="H29" i="13"/>
  <c r="M30" i="13"/>
  <c r="H32" i="13"/>
  <c r="M33" i="13"/>
  <c r="H35" i="13"/>
  <c r="M36" i="13"/>
  <c r="H38" i="13"/>
  <c r="M39" i="13"/>
  <c r="H41" i="13"/>
  <c r="M42" i="13"/>
  <c r="H44" i="13"/>
  <c r="M45" i="13"/>
  <c r="H47" i="13"/>
  <c r="M48" i="13"/>
  <c r="E4" i="13"/>
  <c r="H5" i="13"/>
  <c r="K6" i="13"/>
  <c r="M7" i="13"/>
  <c r="E9" i="13"/>
  <c r="M11" i="13"/>
  <c r="E13" i="13"/>
  <c r="K14" i="13"/>
  <c r="M2" i="13"/>
  <c r="Q7" i="13"/>
  <c r="R7" i="13" s="1"/>
  <c r="K10" i="13"/>
  <c r="Q11" i="13"/>
  <c r="E16" i="13"/>
  <c r="K17" i="13"/>
  <c r="E19" i="13"/>
  <c r="K20" i="13"/>
  <c r="E22" i="13"/>
  <c r="K23" i="13"/>
  <c r="E25" i="13"/>
  <c r="K26" i="13"/>
  <c r="E28" i="13"/>
  <c r="K29" i="13"/>
  <c r="E31" i="13"/>
  <c r="K32" i="13"/>
  <c r="E34" i="13"/>
  <c r="K35" i="13"/>
  <c r="E37" i="13"/>
  <c r="K38" i="13"/>
  <c r="E40" i="13"/>
  <c r="K41" i="13"/>
  <c r="E43" i="13"/>
  <c r="K44" i="13"/>
  <c r="E46" i="13"/>
  <c r="K47" i="13"/>
  <c r="E49" i="13"/>
  <c r="H4" i="13"/>
  <c r="M6" i="13"/>
  <c r="H9" i="13"/>
  <c r="H13" i="13"/>
  <c r="M14" i="13"/>
  <c r="E3" i="13"/>
  <c r="Q10" i="13"/>
  <c r="H12" i="13"/>
  <c r="E15" i="13"/>
  <c r="K16" i="13"/>
  <c r="E18" i="13"/>
  <c r="K19" i="13"/>
  <c r="E21" i="13"/>
  <c r="K22" i="13"/>
  <c r="E24" i="13"/>
  <c r="K25" i="13"/>
  <c r="E27" i="13"/>
  <c r="K28" i="13"/>
  <c r="E30" i="13"/>
  <c r="K31" i="13"/>
  <c r="E33" i="13"/>
  <c r="K34" i="13"/>
  <c r="E36" i="13"/>
  <c r="K37" i="13"/>
  <c r="E39" i="13"/>
  <c r="K40" i="13"/>
  <c r="E42" i="13"/>
  <c r="K43" i="13"/>
  <c r="E45" i="13"/>
  <c r="K46" i="13"/>
  <c r="E48" i="13"/>
  <c r="K49" i="13"/>
  <c r="H3" i="13"/>
  <c r="M4" i="13"/>
  <c r="E7" i="13"/>
  <c r="H8" i="13"/>
  <c r="M9" i="13"/>
  <c r="E11" i="13"/>
  <c r="M13" i="13"/>
  <c r="E2" i="13"/>
  <c r="Q4" i="13"/>
  <c r="R4" i="13" s="1"/>
  <c r="K12" i="13"/>
  <c r="H15" i="13"/>
  <c r="M16" i="13"/>
  <c r="H18" i="13"/>
  <c r="M19" i="13"/>
  <c r="H21" i="13"/>
  <c r="M22" i="13"/>
  <c r="H24" i="13"/>
  <c r="M25" i="13"/>
  <c r="H27" i="13"/>
  <c r="M28" i="13"/>
  <c r="H30" i="13"/>
  <c r="M31" i="13"/>
  <c r="H33" i="13"/>
  <c r="M34" i="13"/>
  <c r="H36" i="13"/>
  <c r="M37" i="13"/>
  <c r="H39" i="13"/>
  <c r="M40" i="13"/>
  <c r="H42" i="13"/>
  <c r="M43" i="13"/>
  <c r="H45" i="13"/>
  <c r="M46" i="13"/>
  <c r="H48" i="13"/>
  <c r="Q5" i="11"/>
  <c r="R5" i="11" s="1"/>
  <c r="Q9" i="11"/>
  <c r="Q4" i="11"/>
  <c r="R4" i="11" s="1"/>
  <c r="H2" i="11"/>
  <c r="Q12" i="11"/>
  <c r="K2" i="11"/>
  <c r="Q7" i="11"/>
  <c r="R7" i="11" s="1"/>
  <c r="Q11" i="11"/>
  <c r="H49" i="11"/>
  <c r="E3" i="11"/>
  <c r="Q10" i="11"/>
  <c r="E2" i="11"/>
  <c r="H15" i="11"/>
  <c r="H18" i="11"/>
  <c r="H21" i="11"/>
  <c r="H24" i="11"/>
  <c r="H27" i="11"/>
  <c r="H30" i="11"/>
  <c r="H33" i="11"/>
  <c r="H36" i="11"/>
  <c r="H39" i="11"/>
  <c r="H42" i="11"/>
  <c r="H45" i="11"/>
  <c r="M49" i="10"/>
  <c r="Q7" i="10"/>
  <c r="R7" i="10" s="1"/>
  <c r="Q6" i="10"/>
  <c r="R6" i="10" s="1"/>
  <c r="Q5" i="10"/>
  <c r="R5" i="10" s="1"/>
  <c r="E5" i="10"/>
  <c r="H2" i="10"/>
  <c r="Q12" i="10"/>
  <c r="K2" i="10"/>
  <c r="K10" i="10"/>
  <c r="Q11" i="10"/>
  <c r="E16" i="10"/>
  <c r="K17" i="10"/>
  <c r="E19" i="10"/>
  <c r="K20" i="10"/>
  <c r="E22" i="10"/>
  <c r="K23" i="10"/>
  <c r="E25" i="10"/>
  <c r="K26" i="10"/>
  <c r="E28" i="10"/>
  <c r="K29" i="10"/>
  <c r="E31" i="10"/>
  <c r="K32" i="10"/>
  <c r="E34" i="10"/>
  <c r="K35" i="10"/>
  <c r="E37" i="10"/>
  <c r="K38" i="10"/>
  <c r="E40" i="10"/>
  <c r="K41" i="10"/>
  <c r="E43" i="10"/>
  <c r="K44" i="10"/>
  <c r="E46" i="10"/>
  <c r="K47" i="10"/>
  <c r="M10" i="10"/>
  <c r="E12" i="10"/>
  <c r="H16" i="10"/>
  <c r="M17" i="10"/>
  <c r="H19" i="10"/>
  <c r="M20" i="10"/>
  <c r="H22" i="10"/>
  <c r="M23" i="10"/>
  <c r="H25" i="10"/>
  <c r="M26" i="10"/>
  <c r="H28" i="10"/>
  <c r="M29" i="10"/>
  <c r="H31" i="10"/>
  <c r="M32" i="10"/>
  <c r="H34" i="10"/>
  <c r="M35" i="10"/>
  <c r="H37" i="10"/>
  <c r="M38" i="10"/>
  <c r="H40" i="10"/>
  <c r="M41" i="10"/>
  <c r="H43" i="10"/>
  <c r="M44" i="10"/>
  <c r="H46" i="10"/>
  <c r="M47" i="10"/>
  <c r="Q10" i="10"/>
  <c r="Q4" i="10"/>
  <c r="R4" i="10" s="1"/>
  <c r="K47" i="9"/>
  <c r="E6" i="9"/>
  <c r="H7" i="9"/>
  <c r="K8" i="9"/>
  <c r="H11" i="9"/>
  <c r="E2" i="9"/>
  <c r="H2" i="9"/>
  <c r="E10" i="9"/>
  <c r="M12" i="9"/>
  <c r="K15" i="9"/>
  <c r="E17" i="9"/>
  <c r="K18" i="9"/>
  <c r="E20" i="9"/>
  <c r="K21" i="9"/>
  <c r="E23" i="9"/>
  <c r="K24" i="9"/>
  <c r="E26" i="9"/>
  <c r="K27" i="9"/>
  <c r="E29" i="9"/>
  <c r="K30" i="9"/>
  <c r="E32" i="9"/>
  <c r="K33" i="9"/>
  <c r="E35" i="9"/>
  <c r="K36" i="9"/>
  <c r="E38" i="9"/>
  <c r="K39" i="9"/>
  <c r="E41" i="9"/>
  <c r="K42" i="9"/>
  <c r="E44" i="9"/>
  <c r="K45" i="9"/>
  <c r="E47" i="9"/>
  <c r="K48" i="9"/>
  <c r="M3" i="9"/>
  <c r="E5" i="9"/>
  <c r="H6" i="9"/>
  <c r="K7" i="9"/>
  <c r="M8" i="9"/>
  <c r="K11" i="9"/>
  <c r="Q12" i="9"/>
  <c r="K2" i="9"/>
  <c r="M15" i="9"/>
  <c r="H17" i="9"/>
  <c r="M18" i="9"/>
  <c r="H20" i="9"/>
  <c r="M21" i="9"/>
  <c r="H23" i="9"/>
  <c r="M24" i="9"/>
  <c r="H26" i="9"/>
  <c r="M27" i="9"/>
  <c r="H29" i="9"/>
  <c r="M30" i="9"/>
  <c r="H32" i="9"/>
  <c r="M33" i="9"/>
  <c r="H35" i="9"/>
  <c r="M36" i="9"/>
  <c r="H38" i="9"/>
  <c r="M39" i="9"/>
  <c r="H41" i="9"/>
  <c r="M42" i="9"/>
  <c r="H44" i="9"/>
  <c r="M45" i="9"/>
  <c r="H47" i="9"/>
  <c r="E4" i="9"/>
  <c r="H5" i="9"/>
  <c r="K6" i="9"/>
  <c r="M7" i="9"/>
  <c r="E9" i="9"/>
  <c r="M11" i="9"/>
  <c r="E13" i="9"/>
  <c r="M2" i="9"/>
  <c r="Q7" i="9"/>
  <c r="R7" i="9" s="1"/>
  <c r="K10" i="9"/>
  <c r="Q11" i="9"/>
  <c r="E16" i="9"/>
  <c r="K17" i="9"/>
  <c r="E19" i="9"/>
  <c r="K20" i="9"/>
  <c r="E22" i="9"/>
  <c r="K23" i="9"/>
  <c r="E25" i="9"/>
  <c r="K26" i="9"/>
  <c r="K29" i="9"/>
  <c r="E31" i="9"/>
  <c r="K32" i="9"/>
  <c r="E34" i="9"/>
  <c r="K35" i="9"/>
  <c r="E37" i="9"/>
  <c r="K38" i="9"/>
  <c r="E40" i="9"/>
  <c r="K41" i="9"/>
  <c r="E43" i="9"/>
  <c r="K44" i="9"/>
  <c r="E28" i="9"/>
  <c r="Q5" i="9"/>
  <c r="R5" i="9" s="1"/>
  <c r="E15" i="9"/>
  <c r="K16" i="9"/>
  <c r="E18" i="9"/>
  <c r="K19" i="9"/>
  <c r="E21" i="9"/>
  <c r="K22" i="9"/>
  <c r="E24" i="9"/>
  <c r="K25" i="9"/>
  <c r="E27" i="9"/>
  <c r="K28" i="9"/>
  <c r="E30" i="9"/>
  <c r="K31" i="9"/>
  <c r="E33" i="9"/>
  <c r="K34" i="9"/>
  <c r="E36" i="9"/>
  <c r="K37" i="9"/>
  <c r="E39" i="9"/>
  <c r="K40" i="9"/>
  <c r="E42" i="9"/>
  <c r="K43" i="9"/>
  <c r="E45" i="9"/>
  <c r="K46" i="9"/>
  <c r="E48" i="9"/>
  <c r="H4" i="9"/>
  <c r="H16" i="9"/>
  <c r="M17" i="9"/>
  <c r="H19" i="9"/>
  <c r="M20" i="9"/>
  <c r="H22" i="9"/>
  <c r="M23" i="9"/>
  <c r="H25" i="9"/>
  <c r="M26" i="9"/>
  <c r="H28" i="9"/>
  <c r="M29" i="9"/>
  <c r="H31" i="9"/>
  <c r="M32" i="9"/>
  <c r="H34" i="9"/>
  <c r="M35" i="9"/>
  <c r="H37" i="9"/>
  <c r="M38" i="9"/>
  <c r="H40" i="9"/>
  <c r="M41" i="9"/>
  <c r="H43" i="9"/>
  <c r="M44" i="9"/>
  <c r="H46" i="9"/>
  <c r="M47" i="9"/>
  <c r="E3" i="9"/>
  <c r="E7" i="9"/>
  <c r="H8" i="9"/>
  <c r="M9" i="9"/>
  <c r="E11" i="9"/>
  <c r="E46" i="9"/>
  <c r="Q4" i="9"/>
  <c r="R4" i="9" s="1"/>
  <c r="K12" i="9"/>
  <c r="H15" i="9"/>
  <c r="M16" i="9"/>
  <c r="H18" i="9"/>
  <c r="M19" i="9"/>
  <c r="H21" i="9"/>
  <c r="M22" i="9"/>
  <c r="H24" i="9"/>
  <c r="M25" i="9"/>
  <c r="H27" i="9"/>
  <c r="M28" i="9"/>
  <c r="H30" i="9"/>
  <c r="M31" i="9"/>
  <c r="H33" i="9"/>
  <c r="M34" i="9"/>
  <c r="H36" i="9"/>
  <c r="M37" i="9"/>
  <c r="H39" i="9"/>
  <c r="M40" i="9"/>
  <c r="H42" i="9"/>
  <c r="M43" i="9"/>
  <c r="H45" i="9"/>
  <c r="M46" i="9"/>
  <c r="H48" i="9"/>
  <c r="Q14" i="15" l="1"/>
  <c r="Q14" i="14"/>
  <c r="Q14" i="13"/>
  <c r="Q14" i="11"/>
  <c r="Q14" i="10"/>
  <c r="Q14" i="9"/>
</calcChain>
</file>

<file path=xl/sharedStrings.xml><?xml version="1.0" encoding="utf-8"?>
<sst xmlns="http://schemas.openxmlformats.org/spreadsheetml/2006/main" count="429" uniqueCount="108">
  <si>
    <t>Time</t>
  </si>
  <si>
    <t>Winter A</t>
  </si>
  <si>
    <t>Winter B</t>
  </si>
  <si>
    <t>Winter C</t>
  </si>
  <si>
    <t>Winter D (+30 min shift)</t>
  </si>
  <si>
    <t>Summer A</t>
  </si>
  <si>
    <t>Summer B</t>
  </si>
  <si>
    <t>Summer C</t>
  </si>
  <si>
    <t>Summer D (+30 min shift)</t>
  </si>
  <si>
    <t>Bus</t>
  </si>
  <si>
    <t>A</t>
  </si>
  <si>
    <t>B</t>
  </si>
  <si>
    <t>C</t>
  </si>
  <si>
    <t>D</t>
  </si>
  <si>
    <t>Total houses</t>
  </si>
  <si>
    <t>TOTAL</t>
  </si>
  <si>
    <t>PV (kW)</t>
  </si>
  <si>
    <t>Total</t>
  </si>
  <si>
    <t>280 kW</t>
  </si>
  <si>
    <t>20percent</t>
  </si>
  <si>
    <t>490 kW</t>
  </si>
  <si>
    <t>35percent</t>
  </si>
  <si>
    <t>60 percent</t>
  </si>
  <si>
    <t>840 kW</t>
  </si>
  <si>
    <t>Total Houses</t>
  </si>
  <si>
    <t>EV-A (4%)</t>
  </si>
  <si>
    <t>EV-B (10%)</t>
  </si>
  <si>
    <t>EV-C (20%)</t>
  </si>
  <si>
    <t>Scenario 1 (20% PV):</t>
  </si>
  <si>
    <r>
      <t xml:space="preserve">PV on </t>
    </r>
    <r>
      <rPr>
        <b/>
        <sz val="11"/>
        <color theme="1"/>
        <rFont val="Calibri"/>
        <family val="2"/>
        <charset val="1"/>
        <scheme val="minor"/>
      </rPr>
      <t>634 + 646</t>
    </r>
    <r>
      <rPr>
        <sz val="11"/>
        <color theme="1"/>
        <rFont val="Calibri"/>
        <family val="2"/>
        <charset val="1"/>
        <scheme val="minor"/>
      </rPr>
      <t xml:space="preserve"> only (small, concentrated)</t>
    </r>
  </si>
  <si>
    <t>Scenario 2 (35% PV):</t>
  </si>
  <si>
    <r>
      <t xml:space="preserve">PV on </t>
    </r>
    <r>
      <rPr>
        <b/>
        <sz val="11"/>
        <color theme="1"/>
        <rFont val="Calibri"/>
        <family val="2"/>
        <charset val="1"/>
        <scheme val="minor"/>
      </rPr>
      <t>634 + 646 + 675</t>
    </r>
    <r>
      <rPr>
        <sz val="11"/>
        <color theme="1"/>
        <rFont val="Calibri"/>
        <family val="2"/>
        <charset val="1"/>
        <scheme val="minor"/>
      </rPr>
      <t xml:space="preserve"> (spread a bit)</t>
    </r>
  </si>
  <si>
    <t>Scenario 3 (60% PV):</t>
  </si>
  <si>
    <r>
      <t xml:space="preserve">PV on </t>
    </r>
    <r>
      <rPr>
        <b/>
        <sz val="11"/>
        <color theme="1"/>
        <rFont val="Calibri"/>
        <family val="2"/>
        <charset val="1"/>
        <scheme val="minor"/>
      </rPr>
      <t>634 + 646 + 675 + 671/692</t>
    </r>
    <r>
      <rPr>
        <sz val="11"/>
        <color theme="1"/>
        <rFont val="Calibri"/>
        <family val="2"/>
        <charset val="1"/>
        <scheme val="minor"/>
      </rPr>
      <t xml:space="preserve"> (high penetration, multiple areas)</t>
    </r>
  </si>
  <si>
    <t>Summer_A(kW)</t>
  </si>
  <si>
    <t>Summer_B(kW)</t>
  </si>
  <si>
    <t>Summer_C (kW)</t>
  </si>
  <si>
    <t>Summer_D(kW)</t>
  </si>
  <si>
    <t>Powerfactor</t>
  </si>
  <si>
    <t>kVAr</t>
  </si>
  <si>
    <t>Max_A</t>
  </si>
  <si>
    <t>Max_B</t>
  </si>
  <si>
    <t>Max_C</t>
  </si>
  <si>
    <t>Max_D</t>
  </si>
  <si>
    <t>Sum_B</t>
  </si>
  <si>
    <t>Sum_A</t>
  </si>
  <si>
    <t>Sum_C</t>
  </si>
  <si>
    <t>Sum_D</t>
  </si>
  <si>
    <r>
      <t>Bus 645 (50 houses):</t>
    </r>
    <r>
      <rPr>
        <sz val="11"/>
        <color theme="1"/>
        <rFont val="Calibri"/>
        <family val="2"/>
        <charset val="1"/>
        <scheme val="minor"/>
      </rPr>
      <t xml:space="preserve"> 30% </t>
    </r>
    <r>
      <rPr>
        <b/>
        <sz val="11"/>
        <color theme="1"/>
        <rFont val="Calibri"/>
        <family val="2"/>
        <charset val="1"/>
        <scheme val="minor"/>
      </rPr>
      <t>90.4</t>
    </r>
    <r>
      <rPr>
        <sz val="11"/>
        <color theme="1"/>
        <rFont val="Calibri"/>
        <family val="2"/>
        <charset val="1"/>
        <scheme val="minor"/>
      </rPr>
      <t xml:space="preserve">, 50% </t>
    </r>
    <r>
      <rPr>
        <b/>
        <sz val="11"/>
        <color theme="1"/>
        <rFont val="Calibri"/>
        <family val="2"/>
        <charset val="1"/>
        <scheme val="minor"/>
      </rPr>
      <t>150.7</t>
    </r>
    <r>
      <rPr>
        <sz val="11"/>
        <color theme="1"/>
        <rFont val="Calibri"/>
        <family val="2"/>
        <charset val="1"/>
        <scheme val="minor"/>
      </rPr>
      <t xml:space="preserve">, 70% </t>
    </r>
    <r>
      <rPr>
        <b/>
        <sz val="11"/>
        <color theme="1"/>
        <rFont val="Calibri"/>
        <family val="2"/>
        <charset val="1"/>
        <scheme val="minor"/>
      </rPr>
      <t>211.0</t>
    </r>
    <r>
      <rPr>
        <sz val="11"/>
        <color theme="1"/>
        <rFont val="Calibri"/>
        <family val="2"/>
        <charset val="1"/>
        <scheme val="minor"/>
      </rPr>
      <t xml:space="preserve">, 100% </t>
    </r>
    <r>
      <rPr>
        <b/>
        <sz val="11"/>
        <color theme="1"/>
        <rFont val="Calibri"/>
        <family val="2"/>
        <charset val="1"/>
        <scheme val="minor"/>
      </rPr>
      <t>301.3</t>
    </r>
  </si>
  <si>
    <r>
      <t>Bus 646 (50 houses):</t>
    </r>
    <r>
      <rPr>
        <sz val="11"/>
        <color theme="1"/>
        <rFont val="Calibri"/>
        <family val="2"/>
        <charset val="1"/>
        <scheme val="minor"/>
      </rPr>
      <t xml:space="preserve"> 30% </t>
    </r>
    <r>
      <rPr>
        <b/>
        <sz val="11"/>
        <color theme="1"/>
        <rFont val="Calibri"/>
        <family val="2"/>
        <charset val="1"/>
        <scheme val="minor"/>
      </rPr>
      <t>90.4</t>
    </r>
    <r>
      <rPr>
        <sz val="11"/>
        <color theme="1"/>
        <rFont val="Calibri"/>
        <family val="2"/>
        <charset val="1"/>
        <scheme val="minor"/>
      </rPr>
      <t xml:space="preserve">, 50% </t>
    </r>
    <r>
      <rPr>
        <b/>
        <sz val="11"/>
        <color theme="1"/>
        <rFont val="Calibri"/>
        <family val="2"/>
        <charset val="1"/>
        <scheme val="minor"/>
      </rPr>
      <t>150.7</t>
    </r>
    <r>
      <rPr>
        <sz val="11"/>
        <color theme="1"/>
        <rFont val="Calibri"/>
        <family val="2"/>
        <charset val="1"/>
        <scheme val="minor"/>
      </rPr>
      <t xml:space="preserve">, 70% </t>
    </r>
    <r>
      <rPr>
        <b/>
        <sz val="11"/>
        <color theme="1"/>
        <rFont val="Calibri"/>
        <family val="2"/>
        <charset val="1"/>
        <scheme val="minor"/>
      </rPr>
      <t>211.0</t>
    </r>
    <r>
      <rPr>
        <sz val="11"/>
        <color theme="1"/>
        <rFont val="Calibri"/>
        <family val="2"/>
        <charset val="1"/>
        <scheme val="minor"/>
      </rPr>
      <t xml:space="preserve">, 100% </t>
    </r>
    <r>
      <rPr>
        <b/>
        <sz val="11"/>
        <color theme="1"/>
        <rFont val="Calibri"/>
        <family val="2"/>
        <charset val="1"/>
        <scheme val="minor"/>
      </rPr>
      <t>301.3</t>
    </r>
  </si>
  <si>
    <r>
      <t>Bus 652 (55 houses):</t>
    </r>
    <r>
      <rPr>
        <sz val="11"/>
        <color theme="1"/>
        <rFont val="Calibri"/>
        <family val="2"/>
        <charset val="1"/>
        <scheme val="minor"/>
      </rPr>
      <t xml:space="preserve"> 30% </t>
    </r>
    <r>
      <rPr>
        <b/>
        <sz val="11"/>
        <color theme="1"/>
        <rFont val="Calibri"/>
        <family val="2"/>
        <charset val="1"/>
        <scheme val="minor"/>
      </rPr>
      <t>99.4</t>
    </r>
    <r>
      <rPr>
        <sz val="11"/>
        <color theme="1"/>
        <rFont val="Calibri"/>
        <family val="2"/>
        <charset val="1"/>
        <scheme val="minor"/>
      </rPr>
      <t xml:space="preserve">, 50% </t>
    </r>
    <r>
      <rPr>
        <b/>
        <sz val="11"/>
        <color theme="1"/>
        <rFont val="Calibri"/>
        <family val="2"/>
        <charset val="1"/>
        <scheme val="minor"/>
      </rPr>
      <t>165.8</t>
    </r>
    <r>
      <rPr>
        <sz val="11"/>
        <color theme="1"/>
        <rFont val="Calibri"/>
        <family val="2"/>
        <charset val="1"/>
        <scheme val="minor"/>
      </rPr>
      <t xml:space="preserve">, 70% </t>
    </r>
    <r>
      <rPr>
        <b/>
        <sz val="11"/>
        <color theme="1"/>
        <rFont val="Calibri"/>
        <family val="2"/>
        <charset val="1"/>
        <scheme val="minor"/>
      </rPr>
      <t>232.1</t>
    </r>
    <r>
      <rPr>
        <sz val="11"/>
        <color theme="1"/>
        <rFont val="Calibri"/>
        <family val="2"/>
        <charset val="1"/>
        <scheme val="minor"/>
      </rPr>
      <t xml:space="preserve">, 100% </t>
    </r>
    <r>
      <rPr>
        <b/>
        <sz val="11"/>
        <color theme="1"/>
        <rFont val="Calibri"/>
        <family val="2"/>
        <charset val="1"/>
        <scheme val="minor"/>
      </rPr>
      <t>331.4</t>
    </r>
  </si>
  <si>
    <r>
      <t>Bus 671 (65 houses):</t>
    </r>
    <r>
      <rPr>
        <sz val="11"/>
        <color theme="1"/>
        <rFont val="Calibri"/>
        <family val="2"/>
        <charset val="1"/>
        <scheme val="minor"/>
      </rPr>
      <t xml:space="preserve"> 30% </t>
    </r>
    <r>
      <rPr>
        <b/>
        <sz val="11"/>
        <color theme="1"/>
        <rFont val="Calibri"/>
        <family val="2"/>
        <charset val="1"/>
        <scheme val="minor"/>
      </rPr>
      <t>117.5</t>
    </r>
    <r>
      <rPr>
        <sz val="11"/>
        <color theme="1"/>
        <rFont val="Calibri"/>
        <family val="2"/>
        <charset val="1"/>
        <scheme val="minor"/>
      </rPr>
      <t xml:space="preserve">, 50% </t>
    </r>
    <r>
      <rPr>
        <b/>
        <sz val="11"/>
        <color theme="1"/>
        <rFont val="Calibri"/>
        <family val="2"/>
        <charset val="1"/>
        <scheme val="minor"/>
      </rPr>
      <t>195.9</t>
    </r>
    <r>
      <rPr>
        <sz val="11"/>
        <color theme="1"/>
        <rFont val="Calibri"/>
        <family val="2"/>
        <charset val="1"/>
        <scheme val="minor"/>
      </rPr>
      <t xml:space="preserve">, 70% </t>
    </r>
    <r>
      <rPr>
        <b/>
        <sz val="11"/>
        <color theme="1"/>
        <rFont val="Calibri"/>
        <family val="2"/>
        <charset val="1"/>
        <scheme val="minor"/>
      </rPr>
      <t>274.3</t>
    </r>
    <r>
      <rPr>
        <sz val="11"/>
        <color theme="1"/>
        <rFont val="Calibri"/>
        <family val="2"/>
        <charset val="1"/>
        <scheme val="minor"/>
      </rPr>
      <t xml:space="preserve">, 100% </t>
    </r>
    <r>
      <rPr>
        <b/>
        <sz val="11"/>
        <color theme="1"/>
        <rFont val="Calibri"/>
        <family val="2"/>
        <charset val="1"/>
        <scheme val="minor"/>
      </rPr>
      <t>391.7</t>
    </r>
  </si>
  <si>
    <r>
      <t>Bus 675 (70 houses):</t>
    </r>
    <r>
      <rPr>
        <sz val="11"/>
        <color theme="1"/>
        <rFont val="Calibri"/>
        <family val="2"/>
        <charset val="1"/>
        <scheme val="minor"/>
      </rPr>
      <t xml:space="preserve"> 30% </t>
    </r>
    <r>
      <rPr>
        <b/>
        <sz val="11"/>
        <color theme="1"/>
        <rFont val="Calibri"/>
        <family val="2"/>
        <charset val="1"/>
        <scheme val="minor"/>
      </rPr>
      <t>126.6</t>
    </r>
    <r>
      <rPr>
        <sz val="11"/>
        <color theme="1"/>
        <rFont val="Calibri"/>
        <family val="2"/>
        <charset val="1"/>
        <scheme val="minor"/>
      </rPr>
      <t xml:space="preserve">, 50% </t>
    </r>
    <r>
      <rPr>
        <b/>
        <sz val="11"/>
        <color theme="1"/>
        <rFont val="Calibri"/>
        <family val="2"/>
        <charset val="1"/>
        <scheme val="minor"/>
      </rPr>
      <t>211.0</t>
    </r>
    <r>
      <rPr>
        <sz val="11"/>
        <color theme="1"/>
        <rFont val="Calibri"/>
        <family val="2"/>
        <charset val="1"/>
        <scheme val="minor"/>
      </rPr>
      <t xml:space="preserve">, 70% </t>
    </r>
    <r>
      <rPr>
        <b/>
        <sz val="11"/>
        <color theme="1"/>
        <rFont val="Calibri"/>
        <family val="2"/>
        <charset val="1"/>
        <scheme val="minor"/>
      </rPr>
      <t>295.4</t>
    </r>
    <r>
      <rPr>
        <sz val="11"/>
        <color theme="1"/>
        <rFont val="Calibri"/>
        <family val="2"/>
        <charset val="1"/>
        <scheme val="minor"/>
      </rPr>
      <t xml:space="preserve">, 100% </t>
    </r>
    <r>
      <rPr>
        <b/>
        <sz val="11"/>
        <color theme="1"/>
        <rFont val="Calibri"/>
        <family val="2"/>
        <charset val="1"/>
        <scheme val="minor"/>
      </rPr>
      <t>421.8</t>
    </r>
  </si>
  <si>
    <r>
      <t>Bus 692 (60 houses):</t>
    </r>
    <r>
      <rPr>
        <sz val="11"/>
        <color theme="1"/>
        <rFont val="Calibri"/>
        <family val="2"/>
        <charset val="1"/>
        <scheme val="minor"/>
      </rPr>
      <t xml:space="preserve"> 30% </t>
    </r>
    <r>
      <rPr>
        <b/>
        <sz val="11"/>
        <color theme="1"/>
        <rFont val="Calibri"/>
        <family val="2"/>
        <charset val="1"/>
        <scheme val="minor"/>
      </rPr>
      <t>108.5</t>
    </r>
    <r>
      <rPr>
        <sz val="11"/>
        <color theme="1"/>
        <rFont val="Calibri"/>
        <family val="2"/>
        <charset val="1"/>
        <scheme val="minor"/>
      </rPr>
      <t xml:space="preserve">, 50% </t>
    </r>
    <r>
      <rPr>
        <b/>
        <sz val="11"/>
        <color theme="1"/>
        <rFont val="Calibri"/>
        <family val="2"/>
        <charset val="1"/>
        <scheme val="minor"/>
      </rPr>
      <t>180.8</t>
    </r>
    <r>
      <rPr>
        <sz val="11"/>
        <color theme="1"/>
        <rFont val="Calibri"/>
        <family val="2"/>
        <charset val="1"/>
        <scheme val="minor"/>
      </rPr>
      <t xml:space="preserve">, 70% </t>
    </r>
    <r>
      <rPr>
        <b/>
        <sz val="11"/>
        <color theme="1"/>
        <rFont val="Calibri"/>
        <family val="2"/>
        <charset val="1"/>
        <scheme val="minor"/>
      </rPr>
      <t>253.2</t>
    </r>
    <r>
      <rPr>
        <sz val="11"/>
        <color theme="1"/>
        <rFont val="Calibri"/>
        <family val="2"/>
        <charset val="1"/>
        <scheme val="minor"/>
      </rPr>
      <t xml:space="preserve">, 100% </t>
    </r>
    <r>
      <rPr>
        <b/>
        <sz val="11"/>
        <color theme="1"/>
        <rFont val="Calibri"/>
        <family val="2"/>
        <charset val="1"/>
        <scheme val="minor"/>
      </rPr>
      <t>361.6</t>
    </r>
  </si>
  <si>
    <t>Winter_A(kW)</t>
  </si>
  <si>
    <t>Winter_B(kW)</t>
  </si>
  <si>
    <t>Winter_C (kW)</t>
  </si>
  <si>
    <t>Winter_D(kW)</t>
  </si>
  <si>
    <t>50 Houses</t>
  </si>
  <si>
    <t>Q</t>
  </si>
  <si>
    <t>EV base curve</t>
  </si>
  <si>
    <t>10 houses</t>
  </si>
  <si>
    <t>65 houses</t>
  </si>
  <si>
    <t>70 houses</t>
  </si>
  <si>
    <t>60 houses</t>
  </si>
  <si>
    <t>kW</t>
  </si>
  <si>
    <t>Connections</t>
  </si>
  <si>
    <t>Suitable for:</t>
  </si>
  <si>
    <t>Notes</t>
  </si>
  <si>
    <t>Connected to transformer feeding Bus 632.</t>
  </si>
  <si>
    <t>_</t>
  </si>
  <si>
    <t>Cant attach loads, PV, or BESS.</t>
  </si>
  <si>
    <t>Feeds 633, 645, 646, 670.</t>
  </si>
  <si>
    <t>Aggregated loads, PV, BESS</t>
  </si>
  <si>
    <t>Key bus for voltage studies; high impact.</t>
  </si>
  <si>
    <t>Feeds 634.</t>
  </si>
  <si>
    <t>Aggregated loads</t>
  </si>
  <si>
    <t>Represents a medium/large customer block.</t>
  </si>
  <si>
    <t>Fed from 633.</t>
  </si>
  <si>
    <t>Household load profiles, rooftop PV</t>
  </si>
  <si>
    <t>Very good for PV studies; single-phase load.</t>
  </si>
  <si>
    <t>Fed from 632.</t>
  </si>
  <si>
    <t>Single household load; flexible loads</t>
  </si>
  <si>
    <t>Good for testing imbalance effects.</t>
  </si>
  <si>
    <t>Fed from 632 → leads to 692.</t>
  </si>
  <si>
    <t>Household loads; flexible loads</t>
  </si>
  <si>
    <t>Creates natural phase imbalance.</t>
  </si>
  <si>
    <t>Fed from 671 (side branch).</t>
  </si>
  <si>
    <t>Feeds 680 and switch to 692.</t>
  </si>
  <si>
    <t>Community BESS, PV farm, aggregated loads</t>
  </si>
  <si>
    <t>Best location for BESS — strong bus.</t>
  </si>
  <si>
    <t>Fed from 671.</t>
  </si>
  <si>
    <t>PV system (common choice), aggregated loads</t>
  </si>
  <si>
    <t>Different IEEE papers place PV here.</t>
  </si>
  <si>
    <t>Between 671 → 675.</t>
  </si>
  <si>
    <t>PV farm or DER attachment</t>
  </si>
  <si>
    <t>Load optional in some IEEE versions; yours has none.</t>
  </si>
  <si>
    <t>Fed from 611 in some versions; unused in PF.</t>
  </si>
  <si>
    <t>Normally open switch to 671.</t>
  </si>
  <si>
    <t>Series element</t>
  </si>
  <si>
    <t>Tap studies</t>
  </si>
  <si>
    <t>Regulator affects voltage profiles.</t>
  </si>
  <si>
    <t>Not using this</t>
  </si>
  <si>
    <t>included for completeness.</t>
  </si>
  <si>
    <t>DER/load</t>
  </si>
  <si>
    <t xml:space="preserve">Only used for switching/fault studies. </t>
  </si>
  <si>
    <t>good for flexibility studies.</t>
  </si>
  <si>
    <t>Light 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</si>
</sst>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rgb="FF9C6500"/>
      <name val="Calibri"/>
      <family val="2"/>
      <charset val="1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6" borderId="0" applyNumberFormat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2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horizontal="left" vertical="center" indent="1"/>
    </xf>
    <xf numFmtId="0" fontId="2" fillId="2" borderId="0" xfId="0" applyFont="1" applyFill="1"/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0" fontId="0" fillId="2" borderId="0" xfId="0" applyFill="1"/>
    <xf numFmtId="0" fontId="0" fillId="2" borderId="0" xfId="0" applyFill="1" applyAlignment="1">
      <alignment horizontal="right" vertical="center" wrapText="1"/>
    </xf>
    <xf numFmtId="0" fontId="2" fillId="3" borderId="0" xfId="0" applyFont="1" applyFill="1"/>
    <xf numFmtId="0" fontId="1" fillId="3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horizontal="right" vertical="center" wrapText="1"/>
    </xf>
    <xf numFmtId="0" fontId="0" fillId="3" borderId="0" xfId="0" applyFill="1"/>
    <xf numFmtId="0" fontId="0" fillId="3" borderId="0" xfId="0" applyFill="1" applyAlignment="1">
      <alignment horizontal="right" vertical="center" wrapText="1"/>
    </xf>
    <xf numFmtId="0" fontId="2" fillId="4" borderId="0" xfId="0" applyFont="1" applyFill="1"/>
    <xf numFmtId="0" fontId="1" fillId="4" borderId="0" xfId="0" applyFont="1" applyFill="1" applyAlignment="1">
      <alignment horizontal="right" vertical="center" wrapText="1"/>
    </xf>
    <xf numFmtId="0" fontId="2" fillId="4" borderId="0" xfId="0" applyFont="1" applyFill="1" applyAlignment="1">
      <alignment horizontal="right" vertical="center" wrapText="1"/>
    </xf>
    <xf numFmtId="0" fontId="0" fillId="4" borderId="0" xfId="0" applyFill="1"/>
    <xf numFmtId="0" fontId="0" fillId="4" borderId="0" xfId="0" applyFill="1" applyAlignment="1">
      <alignment horizontal="right" vertical="center" wrapText="1"/>
    </xf>
    <xf numFmtId="0" fontId="2" fillId="5" borderId="0" xfId="0" applyFont="1" applyFill="1"/>
    <xf numFmtId="0" fontId="2" fillId="5" borderId="0" xfId="0" applyFont="1" applyFill="1" applyAlignment="1">
      <alignment horizontal="right" vertical="center" wrapText="1"/>
    </xf>
    <xf numFmtId="0" fontId="0" fillId="5" borderId="0" xfId="0" applyFill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/>
    <xf numFmtId="0" fontId="2" fillId="0" borderId="0" xfId="0" applyFont="1" applyBorder="1" applyAlignment="1"/>
    <xf numFmtId="0" fontId="3" fillId="6" borderId="0" xfId="1"/>
    <xf numFmtId="0" fontId="4" fillId="7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/>
    </xf>
    <xf numFmtId="0" fontId="2" fillId="2" borderId="1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6" fillId="7" borderId="0" xfId="0" applyFont="1" applyFill="1" applyBorder="1" applyAlignment="1">
      <alignment horizontal="center"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18" sqref="B18"/>
    </sheetView>
  </sheetViews>
  <sheetFormatPr defaultRowHeight="14.4" x14ac:dyDescent="0.3"/>
  <cols>
    <col min="1" max="1" width="39" customWidth="1"/>
    <col min="2" max="2" width="31.6640625" customWidth="1"/>
    <col min="3" max="3" width="44.88671875" customWidth="1"/>
  </cols>
  <sheetData>
    <row r="1" spans="1:3" x14ac:dyDescent="0.3">
      <c r="A1" s="35" t="s">
        <v>66</v>
      </c>
      <c r="B1" s="35" t="s">
        <v>67</v>
      </c>
      <c r="C1" s="35" t="s">
        <v>68</v>
      </c>
    </row>
    <row r="2" spans="1:3" x14ac:dyDescent="0.3">
      <c r="A2" s="34" t="s">
        <v>69</v>
      </c>
      <c r="B2" s="34" t="s">
        <v>70</v>
      </c>
      <c r="C2" s="34" t="s">
        <v>71</v>
      </c>
    </row>
    <row r="3" spans="1:3" x14ac:dyDescent="0.3">
      <c r="A3" s="34" t="s">
        <v>72</v>
      </c>
      <c r="B3" s="34" t="s">
        <v>73</v>
      </c>
      <c r="C3" s="34" t="s">
        <v>74</v>
      </c>
    </row>
    <row r="4" spans="1:3" x14ac:dyDescent="0.3">
      <c r="A4" s="34" t="s">
        <v>75</v>
      </c>
      <c r="B4" s="34" t="s">
        <v>76</v>
      </c>
      <c r="C4" s="34" t="s">
        <v>77</v>
      </c>
    </row>
    <row r="5" spans="1:3" x14ac:dyDescent="0.3">
      <c r="A5" s="34" t="s">
        <v>78</v>
      </c>
      <c r="B5" s="34" t="s">
        <v>79</v>
      </c>
      <c r="C5" s="34" t="s">
        <v>80</v>
      </c>
    </row>
    <row r="6" spans="1:3" x14ac:dyDescent="0.3">
      <c r="A6" s="34" t="s">
        <v>81</v>
      </c>
      <c r="B6" s="34" t="s">
        <v>82</v>
      </c>
      <c r="C6" s="34" t="s">
        <v>83</v>
      </c>
    </row>
    <row r="7" spans="1:3" x14ac:dyDescent="0.3">
      <c r="A7" s="34" t="s">
        <v>84</v>
      </c>
      <c r="B7" s="34" t="s">
        <v>85</v>
      </c>
      <c r="C7" s="34" t="s">
        <v>86</v>
      </c>
    </row>
    <row r="8" spans="1:3" x14ac:dyDescent="0.3">
      <c r="A8" s="34" t="s">
        <v>87</v>
      </c>
      <c r="B8" s="34" t="s">
        <v>106</v>
      </c>
      <c r="C8" s="34" t="s">
        <v>107</v>
      </c>
    </row>
    <row r="9" spans="1:3" x14ac:dyDescent="0.3">
      <c r="A9" s="34" t="s">
        <v>88</v>
      </c>
      <c r="B9" s="34" t="s">
        <v>89</v>
      </c>
      <c r="C9" s="34" t="s">
        <v>90</v>
      </c>
    </row>
    <row r="10" spans="1:3" x14ac:dyDescent="0.3">
      <c r="A10" s="34" t="s">
        <v>91</v>
      </c>
      <c r="B10" s="34" t="s">
        <v>92</v>
      </c>
      <c r="C10" s="34" t="s">
        <v>93</v>
      </c>
    </row>
    <row r="11" spans="1:3" x14ac:dyDescent="0.3">
      <c r="A11" s="34" t="s">
        <v>94</v>
      </c>
      <c r="B11" s="34" t="s">
        <v>95</v>
      </c>
      <c r="C11" s="34" t="s">
        <v>96</v>
      </c>
    </row>
    <row r="12" spans="1:3" x14ac:dyDescent="0.3">
      <c r="A12" s="34" t="s">
        <v>97</v>
      </c>
      <c r="B12" s="34" t="s">
        <v>102</v>
      </c>
      <c r="C12" s="34" t="s">
        <v>103</v>
      </c>
    </row>
    <row r="13" spans="1:3" x14ac:dyDescent="0.3">
      <c r="A13" s="34" t="s">
        <v>98</v>
      </c>
      <c r="B13" s="34" t="s">
        <v>104</v>
      </c>
      <c r="C13" s="34" t="s">
        <v>105</v>
      </c>
    </row>
    <row r="14" spans="1:3" x14ac:dyDescent="0.3">
      <c r="A14" s="34" t="s">
        <v>99</v>
      </c>
      <c r="B14" s="34" t="s">
        <v>100</v>
      </c>
      <c r="C14" s="34" t="s">
        <v>101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opLeftCell="I1" workbookViewId="0">
      <selection activeCell="P4" sqref="P4:Q12"/>
    </sheetView>
  </sheetViews>
  <sheetFormatPr defaultRowHeight="14.4" x14ac:dyDescent="0.3"/>
  <cols>
    <col min="2" max="2" width="12.109375" hidden="1" customWidth="1"/>
    <col min="3" max="3" width="13.77734375" customWidth="1"/>
    <col min="4" max="4" width="13.77734375" hidden="1" customWidth="1"/>
    <col min="5" max="5" width="13.77734375" customWidth="1"/>
    <col min="6" max="6" width="15.5546875" customWidth="1"/>
    <col min="7" max="7" width="15.88671875" hidden="1" customWidth="1"/>
    <col min="8" max="8" width="15.88671875" customWidth="1"/>
    <col min="9" max="9" width="15.109375" customWidth="1"/>
    <col min="10" max="10" width="23.109375" hidden="1" customWidth="1"/>
    <col min="11" max="11" width="23.109375" customWidth="1"/>
    <col min="12" max="12" width="17.109375" customWidth="1"/>
    <col min="16" max="16" width="12.6640625" customWidth="1"/>
  </cols>
  <sheetData>
    <row r="1" spans="1:18" x14ac:dyDescent="0.3">
      <c r="A1" s="1" t="s">
        <v>0</v>
      </c>
      <c r="B1" s="5" t="s">
        <v>5</v>
      </c>
      <c r="C1" s="9" t="s">
        <v>34</v>
      </c>
      <c r="D1" s="10" t="s">
        <v>6</v>
      </c>
      <c r="E1" s="11" t="s">
        <v>39</v>
      </c>
      <c r="F1" s="19" t="s">
        <v>35</v>
      </c>
      <c r="G1" s="20" t="s">
        <v>7</v>
      </c>
      <c r="H1" s="21" t="s">
        <v>39</v>
      </c>
      <c r="I1" s="14" t="s">
        <v>36</v>
      </c>
      <c r="J1" s="15" t="s">
        <v>8</v>
      </c>
      <c r="K1" s="16" t="s">
        <v>39</v>
      </c>
      <c r="L1" s="24" t="s">
        <v>37</v>
      </c>
      <c r="M1" s="25" t="s">
        <v>39</v>
      </c>
      <c r="P1" t="s">
        <v>38</v>
      </c>
      <c r="Q1">
        <v>0.95</v>
      </c>
    </row>
    <row r="2" spans="1:18" x14ac:dyDescent="0.3">
      <c r="A2" s="2">
        <v>0</v>
      </c>
      <c r="B2" s="4">
        <v>0.4</v>
      </c>
      <c r="C2" s="12">
        <f>15*B2</f>
        <v>6</v>
      </c>
      <c r="D2" s="13">
        <v>0.44</v>
      </c>
      <c r="E2" s="13">
        <f>C2*$Q$2</f>
        <v>1.9721046310731793</v>
      </c>
      <c r="F2" s="22">
        <f>13*D2</f>
        <v>5.72</v>
      </c>
      <c r="G2" s="23">
        <v>0.36</v>
      </c>
      <c r="H2" s="23">
        <f>F2*$Q$2</f>
        <v>1.8800730816230975</v>
      </c>
      <c r="I2" s="17">
        <f>G2*12</f>
        <v>4.32</v>
      </c>
      <c r="J2" s="18">
        <v>0.45</v>
      </c>
      <c r="K2" s="18">
        <f>I2*$Q$2</f>
        <v>1.4199153343726891</v>
      </c>
      <c r="L2" s="26">
        <f>10*J2</f>
        <v>4.5</v>
      </c>
      <c r="M2" s="26">
        <f>L2*$Q$2</f>
        <v>1.4790784733048845</v>
      </c>
      <c r="Q2">
        <f>TAN(ACOS(Q1))</f>
        <v>0.32868410517886321</v>
      </c>
    </row>
    <row r="3" spans="1:18" x14ac:dyDescent="0.3">
      <c r="A3" s="2">
        <v>2.0833333333333332E-2</v>
      </c>
      <c r="B3" s="4">
        <v>0.38</v>
      </c>
      <c r="C3" s="12">
        <f t="shared" ref="C3:C49" si="0">15*B3</f>
        <v>5.7</v>
      </c>
      <c r="D3" s="13">
        <v>0.42</v>
      </c>
      <c r="E3" s="13">
        <f t="shared" ref="E3:E49" si="1">C3*$Q$2</f>
        <v>1.8734993995195204</v>
      </c>
      <c r="F3" s="22">
        <f t="shared" ref="F3:F49" si="2">13*D3</f>
        <v>5.46</v>
      </c>
      <c r="G3" s="23">
        <v>0.34</v>
      </c>
      <c r="H3" s="23">
        <f t="shared" ref="H3:H49" si="3">F3*$Q$2</f>
        <v>1.794615214276593</v>
      </c>
      <c r="I3" s="17">
        <f t="shared" ref="I3:I49" si="4">G3*12</f>
        <v>4.08</v>
      </c>
      <c r="J3" s="18">
        <v>0.4</v>
      </c>
      <c r="K3" s="18">
        <f t="shared" ref="K3:K49" si="5">I3*$Q$2</f>
        <v>1.341031149129762</v>
      </c>
      <c r="L3" s="26">
        <f t="shared" ref="L3:L49" si="6">10*J3</f>
        <v>4</v>
      </c>
      <c r="M3" s="26">
        <f t="shared" ref="M3:M49" si="7">L3*$Q$2</f>
        <v>1.3147364207154528</v>
      </c>
    </row>
    <row r="4" spans="1:18" x14ac:dyDescent="0.3">
      <c r="A4" s="2">
        <v>4.1666666666666664E-2</v>
      </c>
      <c r="B4" s="4">
        <v>0.35</v>
      </c>
      <c r="C4" s="12">
        <f t="shared" si="0"/>
        <v>5.25</v>
      </c>
      <c r="D4" s="13">
        <v>0.39</v>
      </c>
      <c r="E4" s="13">
        <f t="shared" si="1"/>
        <v>1.7255915521890319</v>
      </c>
      <c r="F4" s="22">
        <f t="shared" si="2"/>
        <v>5.07</v>
      </c>
      <c r="G4" s="23">
        <v>0.32</v>
      </c>
      <c r="H4" s="23">
        <f t="shared" si="3"/>
        <v>1.6664284132568365</v>
      </c>
      <c r="I4" s="17">
        <f t="shared" si="4"/>
        <v>3.84</v>
      </c>
      <c r="J4" s="18">
        <v>0.38</v>
      </c>
      <c r="K4" s="18">
        <f t="shared" si="5"/>
        <v>1.2621469638868346</v>
      </c>
      <c r="L4" s="26">
        <f t="shared" si="6"/>
        <v>3.8</v>
      </c>
      <c r="M4" s="26">
        <f t="shared" si="7"/>
        <v>1.2489995996796801</v>
      </c>
      <c r="P4" t="s">
        <v>40</v>
      </c>
      <c r="Q4" s="12">
        <f>MAX(C2:C49)</f>
        <v>34.5</v>
      </c>
      <c r="R4">
        <f>Q4*Q2</f>
        <v>11.339601628670781</v>
      </c>
    </row>
    <row r="5" spans="1:18" x14ac:dyDescent="0.3">
      <c r="A5" s="2">
        <v>6.25E-2</v>
      </c>
      <c r="B5" s="4">
        <v>0.33</v>
      </c>
      <c r="C5" s="12">
        <f t="shared" si="0"/>
        <v>4.95</v>
      </c>
      <c r="D5" s="13">
        <v>0.36</v>
      </c>
      <c r="E5" s="13">
        <f t="shared" si="1"/>
        <v>1.626986320635373</v>
      </c>
      <c r="F5" s="22">
        <f t="shared" si="2"/>
        <v>4.68</v>
      </c>
      <c r="G5" s="23">
        <v>0.3</v>
      </c>
      <c r="H5" s="23">
        <f t="shared" si="3"/>
        <v>1.5382416122370797</v>
      </c>
      <c r="I5" s="17">
        <f t="shared" si="4"/>
        <v>3.5999999999999996</v>
      </c>
      <c r="J5" s="18">
        <v>0.35</v>
      </c>
      <c r="K5" s="18">
        <f t="shared" si="5"/>
        <v>1.1832627786439074</v>
      </c>
      <c r="L5" s="26">
        <f t="shared" si="6"/>
        <v>3.5</v>
      </c>
      <c r="M5" s="26">
        <f t="shared" si="7"/>
        <v>1.1503943681260211</v>
      </c>
      <c r="P5" t="s">
        <v>41</v>
      </c>
      <c r="Q5" s="22">
        <f>MAX(F2:F49)</f>
        <v>32.89</v>
      </c>
      <c r="R5">
        <f>Q5*Q2</f>
        <v>10.81042021933281</v>
      </c>
    </row>
    <row r="6" spans="1:18" x14ac:dyDescent="0.3">
      <c r="A6" s="2">
        <v>8.3333333333333329E-2</v>
      </c>
      <c r="B6" s="4">
        <v>0.32</v>
      </c>
      <c r="C6" s="12">
        <f t="shared" si="0"/>
        <v>4.8</v>
      </c>
      <c r="D6" s="13">
        <v>0.35</v>
      </c>
      <c r="E6" s="13">
        <f t="shared" si="1"/>
        <v>1.5776837048585433</v>
      </c>
      <c r="F6" s="22">
        <f t="shared" si="2"/>
        <v>4.55</v>
      </c>
      <c r="G6" s="23">
        <v>0.28999999999999998</v>
      </c>
      <c r="H6" s="23">
        <f t="shared" si="3"/>
        <v>1.4955126785638275</v>
      </c>
      <c r="I6" s="17">
        <f t="shared" si="4"/>
        <v>3.4799999999999995</v>
      </c>
      <c r="J6" s="18">
        <v>0.33</v>
      </c>
      <c r="K6" s="18">
        <f t="shared" si="5"/>
        <v>1.1438206860224438</v>
      </c>
      <c r="L6" s="26">
        <f t="shared" si="6"/>
        <v>3.3000000000000003</v>
      </c>
      <c r="M6" s="26">
        <f t="shared" si="7"/>
        <v>1.0846575470902486</v>
      </c>
      <c r="P6" t="s">
        <v>42</v>
      </c>
      <c r="Q6" s="17">
        <f>MAX(I2:I49)</f>
        <v>24.839999999999996</v>
      </c>
      <c r="R6">
        <f>Q6*Q2</f>
        <v>8.1645131726429607</v>
      </c>
    </row>
    <row r="7" spans="1:18" x14ac:dyDescent="0.3">
      <c r="A7" s="2">
        <v>0.10416666666666667</v>
      </c>
      <c r="B7" s="4">
        <v>0.31</v>
      </c>
      <c r="C7" s="12">
        <f t="shared" si="0"/>
        <v>4.6500000000000004</v>
      </c>
      <c r="D7" s="13">
        <v>0.34</v>
      </c>
      <c r="E7" s="13">
        <f t="shared" si="1"/>
        <v>1.528381089081714</v>
      </c>
      <c r="F7" s="22">
        <f t="shared" si="2"/>
        <v>4.42</v>
      </c>
      <c r="G7" s="23">
        <v>0.28000000000000003</v>
      </c>
      <c r="H7" s="23">
        <f t="shared" si="3"/>
        <v>1.4527837448905754</v>
      </c>
      <c r="I7" s="17">
        <f t="shared" si="4"/>
        <v>3.3600000000000003</v>
      </c>
      <c r="J7" s="18">
        <v>0.32</v>
      </c>
      <c r="K7" s="18">
        <f t="shared" si="5"/>
        <v>1.1043785934009804</v>
      </c>
      <c r="L7" s="26">
        <f t="shared" si="6"/>
        <v>3.2</v>
      </c>
      <c r="M7" s="26">
        <f t="shared" si="7"/>
        <v>1.0517891365723624</v>
      </c>
      <c r="P7" t="s">
        <v>43</v>
      </c>
      <c r="Q7" s="26">
        <f>MAX(L2:L49)</f>
        <v>23</v>
      </c>
      <c r="R7">
        <f>Q7*Q2</f>
        <v>7.5597344191138536</v>
      </c>
    </row>
    <row r="8" spans="1:18" x14ac:dyDescent="0.3">
      <c r="A8" s="2">
        <v>0.125</v>
      </c>
      <c r="B8" s="4">
        <v>0.3</v>
      </c>
      <c r="C8" s="12">
        <f t="shared" si="0"/>
        <v>4.5</v>
      </c>
      <c r="D8" s="13">
        <v>0.33</v>
      </c>
      <c r="E8" s="13">
        <f t="shared" si="1"/>
        <v>1.4790784733048845</v>
      </c>
      <c r="F8" s="22">
        <f t="shared" si="2"/>
        <v>4.29</v>
      </c>
      <c r="G8" s="23">
        <v>0.27</v>
      </c>
      <c r="H8" s="23">
        <f t="shared" si="3"/>
        <v>1.4100548112173232</v>
      </c>
      <c r="I8" s="17">
        <f t="shared" si="4"/>
        <v>3.24</v>
      </c>
      <c r="J8" s="18">
        <v>0.31</v>
      </c>
      <c r="K8" s="18">
        <f t="shared" si="5"/>
        <v>1.0649365007795168</v>
      </c>
      <c r="L8" s="26">
        <f t="shared" si="6"/>
        <v>3.1</v>
      </c>
      <c r="M8" s="26">
        <f t="shared" si="7"/>
        <v>1.0189207260544759</v>
      </c>
    </row>
    <row r="9" spans="1:18" x14ac:dyDescent="0.3">
      <c r="A9" s="2">
        <v>0.14583333333333334</v>
      </c>
      <c r="B9" s="4">
        <v>0.32</v>
      </c>
      <c r="C9" s="12">
        <f t="shared" si="0"/>
        <v>4.8</v>
      </c>
      <c r="D9" s="13">
        <v>0.35</v>
      </c>
      <c r="E9" s="13">
        <f t="shared" si="1"/>
        <v>1.5776837048585433</v>
      </c>
      <c r="F9" s="22">
        <f t="shared" si="2"/>
        <v>4.55</v>
      </c>
      <c r="G9" s="23">
        <v>0.28999999999999998</v>
      </c>
      <c r="H9" s="23">
        <f t="shared" si="3"/>
        <v>1.4955126785638275</v>
      </c>
      <c r="I9" s="17">
        <f t="shared" si="4"/>
        <v>3.4799999999999995</v>
      </c>
      <c r="J9" s="18">
        <v>0.3</v>
      </c>
      <c r="K9" s="18">
        <f t="shared" si="5"/>
        <v>1.1438206860224438</v>
      </c>
      <c r="L9" s="26">
        <f t="shared" si="6"/>
        <v>3</v>
      </c>
      <c r="M9" s="26">
        <f t="shared" si="7"/>
        <v>0.98605231553658967</v>
      </c>
      <c r="P9" t="s">
        <v>45</v>
      </c>
      <c r="Q9">
        <f>SUM(C2:C49)</f>
        <v>693.3</v>
      </c>
    </row>
    <row r="10" spans="1:18" x14ac:dyDescent="0.3">
      <c r="A10" s="2">
        <v>0.16666666666666666</v>
      </c>
      <c r="B10" s="4">
        <v>0.35</v>
      </c>
      <c r="C10" s="12">
        <f t="shared" si="0"/>
        <v>5.25</v>
      </c>
      <c r="D10" s="13">
        <v>0.39</v>
      </c>
      <c r="E10" s="13">
        <f t="shared" si="1"/>
        <v>1.7255915521890319</v>
      </c>
      <c r="F10" s="22">
        <f t="shared" si="2"/>
        <v>5.07</v>
      </c>
      <c r="G10" s="23">
        <v>0.32</v>
      </c>
      <c r="H10" s="23">
        <f t="shared" si="3"/>
        <v>1.6664284132568365</v>
      </c>
      <c r="I10" s="17">
        <f t="shared" si="4"/>
        <v>3.84</v>
      </c>
      <c r="J10" s="18">
        <v>0.32</v>
      </c>
      <c r="K10" s="18">
        <f t="shared" si="5"/>
        <v>1.2621469638868346</v>
      </c>
      <c r="L10" s="26">
        <f t="shared" si="6"/>
        <v>3.2</v>
      </c>
      <c r="M10" s="26">
        <f t="shared" si="7"/>
        <v>1.0517891365723624</v>
      </c>
      <c r="P10" t="s">
        <v>44</v>
      </c>
      <c r="Q10">
        <f>SUM(F2:F49)</f>
        <v>661.57000000000016</v>
      </c>
    </row>
    <row r="11" spans="1:18" x14ac:dyDescent="0.3">
      <c r="A11" s="2">
        <v>0.1875</v>
      </c>
      <c r="B11" s="4">
        <v>0.45</v>
      </c>
      <c r="C11" s="12">
        <f t="shared" si="0"/>
        <v>6.75</v>
      </c>
      <c r="D11" s="13">
        <v>0.5</v>
      </c>
      <c r="E11" s="13">
        <f t="shared" si="1"/>
        <v>2.2186177099573268</v>
      </c>
      <c r="F11" s="22">
        <f t="shared" si="2"/>
        <v>6.5</v>
      </c>
      <c r="G11" s="23">
        <v>0.41</v>
      </c>
      <c r="H11" s="23">
        <f t="shared" si="3"/>
        <v>2.1364466836626108</v>
      </c>
      <c r="I11" s="17">
        <f t="shared" si="4"/>
        <v>4.92</v>
      </c>
      <c r="J11" s="18">
        <v>0.35</v>
      </c>
      <c r="K11" s="18">
        <f t="shared" si="5"/>
        <v>1.6171257974800068</v>
      </c>
      <c r="L11" s="26">
        <f t="shared" si="6"/>
        <v>3.5</v>
      </c>
      <c r="M11" s="26">
        <f t="shared" si="7"/>
        <v>1.1503943681260211</v>
      </c>
      <c r="P11" t="s">
        <v>46</v>
      </c>
      <c r="Q11">
        <f>SUM(I2:I49)</f>
        <v>499.92000000000013</v>
      </c>
    </row>
    <row r="12" spans="1:18" x14ac:dyDescent="0.3">
      <c r="A12" s="2">
        <v>0.20833333333333334</v>
      </c>
      <c r="B12" s="4">
        <v>0.7</v>
      </c>
      <c r="C12" s="12">
        <f t="shared" si="0"/>
        <v>10.5</v>
      </c>
      <c r="D12" s="13">
        <v>0.77</v>
      </c>
      <c r="E12" s="13">
        <f t="shared" si="1"/>
        <v>3.4511831043780639</v>
      </c>
      <c r="F12" s="22">
        <f t="shared" si="2"/>
        <v>10.01</v>
      </c>
      <c r="G12" s="23">
        <v>0.63</v>
      </c>
      <c r="H12" s="23">
        <f t="shared" si="3"/>
        <v>3.2901278928404207</v>
      </c>
      <c r="I12" s="17">
        <f t="shared" si="4"/>
        <v>7.5600000000000005</v>
      </c>
      <c r="J12" s="18">
        <v>0.45</v>
      </c>
      <c r="K12" s="18">
        <f t="shared" si="5"/>
        <v>2.484851835152206</v>
      </c>
      <c r="L12" s="26">
        <f t="shared" si="6"/>
        <v>4.5</v>
      </c>
      <c r="M12" s="26">
        <f t="shared" si="7"/>
        <v>1.4790784733048845</v>
      </c>
      <c r="P12" t="s">
        <v>47</v>
      </c>
      <c r="Q12">
        <f>SUM(L2:L49)</f>
        <v>462.2</v>
      </c>
    </row>
    <row r="13" spans="1:18" x14ac:dyDescent="0.3">
      <c r="A13" s="2">
        <v>0.22916666666666666</v>
      </c>
      <c r="B13" s="4">
        <v>1.1000000000000001</v>
      </c>
      <c r="C13" s="12">
        <f t="shared" si="0"/>
        <v>16.5</v>
      </c>
      <c r="D13" s="13">
        <v>1.21</v>
      </c>
      <c r="E13" s="13">
        <f t="shared" si="1"/>
        <v>5.4232877354512432</v>
      </c>
      <c r="F13" s="22">
        <f t="shared" si="2"/>
        <v>15.73</v>
      </c>
      <c r="G13" s="23">
        <v>0.99</v>
      </c>
      <c r="H13" s="23">
        <f t="shared" si="3"/>
        <v>5.1702009744635182</v>
      </c>
      <c r="I13" s="17">
        <f t="shared" si="4"/>
        <v>11.879999999999999</v>
      </c>
      <c r="J13" s="18">
        <v>0.7</v>
      </c>
      <c r="K13" s="18">
        <f t="shared" si="5"/>
        <v>3.9047671695248947</v>
      </c>
      <c r="L13" s="26">
        <f t="shared" si="6"/>
        <v>7</v>
      </c>
      <c r="M13" s="26">
        <f t="shared" si="7"/>
        <v>2.3007887362520423</v>
      </c>
    </row>
    <row r="14" spans="1:18" x14ac:dyDescent="0.3">
      <c r="A14" s="2">
        <v>0.25</v>
      </c>
      <c r="B14" s="4">
        <v>1.5</v>
      </c>
      <c r="C14" s="12">
        <f t="shared" si="0"/>
        <v>22.5</v>
      </c>
      <c r="D14" s="13">
        <v>1.65</v>
      </c>
      <c r="E14" s="13">
        <f t="shared" si="1"/>
        <v>7.3953923665244226</v>
      </c>
      <c r="F14" s="22">
        <f t="shared" si="2"/>
        <v>21.45</v>
      </c>
      <c r="G14" s="23">
        <v>1.35</v>
      </c>
      <c r="H14" s="23">
        <f t="shared" si="3"/>
        <v>7.0502740560866153</v>
      </c>
      <c r="I14" s="17">
        <f t="shared" si="4"/>
        <v>16.200000000000003</v>
      </c>
      <c r="J14" s="18">
        <v>1.1000000000000001</v>
      </c>
      <c r="K14" s="18">
        <f t="shared" si="5"/>
        <v>5.3246825038975851</v>
      </c>
      <c r="L14" s="26">
        <f t="shared" si="6"/>
        <v>11</v>
      </c>
      <c r="M14" s="26">
        <f t="shared" si="7"/>
        <v>3.6155251569674953</v>
      </c>
      <c r="Q14">
        <f>SUM(Q9:Q12)</f>
        <v>2316.9900000000002</v>
      </c>
    </row>
    <row r="15" spans="1:18" x14ac:dyDescent="0.3">
      <c r="A15" s="2">
        <v>0.27083333333333331</v>
      </c>
      <c r="B15" s="4">
        <v>1.8</v>
      </c>
      <c r="C15" s="12">
        <f t="shared" si="0"/>
        <v>27</v>
      </c>
      <c r="D15" s="13">
        <v>1.98</v>
      </c>
      <c r="E15" s="13">
        <f t="shared" si="1"/>
        <v>8.8744708398293071</v>
      </c>
      <c r="F15" s="22">
        <f t="shared" si="2"/>
        <v>25.74</v>
      </c>
      <c r="G15" s="23">
        <v>1.62</v>
      </c>
      <c r="H15" s="23">
        <f t="shared" si="3"/>
        <v>8.4603288673039376</v>
      </c>
      <c r="I15" s="17">
        <f t="shared" si="4"/>
        <v>19.440000000000001</v>
      </c>
      <c r="J15" s="18">
        <v>1.5</v>
      </c>
      <c r="K15" s="18">
        <f t="shared" si="5"/>
        <v>6.3896190046771011</v>
      </c>
      <c r="L15" s="26">
        <f t="shared" si="6"/>
        <v>15</v>
      </c>
      <c r="M15" s="26">
        <f t="shared" si="7"/>
        <v>4.9302615776829484</v>
      </c>
    </row>
    <row r="16" spans="1:18" x14ac:dyDescent="0.3">
      <c r="A16" s="2">
        <v>0.29166666666666669</v>
      </c>
      <c r="B16" s="4">
        <v>1.6</v>
      </c>
      <c r="C16" s="12">
        <f t="shared" si="0"/>
        <v>24</v>
      </c>
      <c r="D16" s="13">
        <v>1.76</v>
      </c>
      <c r="E16" s="13">
        <f t="shared" si="1"/>
        <v>7.8884185242927174</v>
      </c>
      <c r="F16" s="22">
        <f t="shared" si="2"/>
        <v>22.88</v>
      </c>
      <c r="G16" s="23">
        <v>1.44</v>
      </c>
      <c r="H16" s="23">
        <f t="shared" si="3"/>
        <v>7.52029232649239</v>
      </c>
      <c r="I16" s="17">
        <f t="shared" si="4"/>
        <v>17.28</v>
      </c>
      <c r="J16" s="18">
        <v>1.8</v>
      </c>
      <c r="K16" s="18">
        <f t="shared" si="5"/>
        <v>5.6796613374907565</v>
      </c>
      <c r="L16" s="26">
        <f t="shared" si="6"/>
        <v>18</v>
      </c>
      <c r="M16" s="26">
        <f t="shared" si="7"/>
        <v>5.916313893219538</v>
      </c>
    </row>
    <row r="17" spans="1:13" x14ac:dyDescent="0.3">
      <c r="A17" s="2">
        <v>0.3125</v>
      </c>
      <c r="B17" s="4">
        <v>1.2</v>
      </c>
      <c r="C17" s="12">
        <f t="shared" si="0"/>
        <v>18</v>
      </c>
      <c r="D17" s="13">
        <v>1.32</v>
      </c>
      <c r="E17" s="13">
        <f t="shared" si="1"/>
        <v>5.916313893219538</v>
      </c>
      <c r="F17" s="22">
        <f t="shared" si="2"/>
        <v>17.16</v>
      </c>
      <c r="G17" s="23">
        <v>1.08</v>
      </c>
      <c r="H17" s="23">
        <f t="shared" si="3"/>
        <v>5.6402192448692929</v>
      </c>
      <c r="I17" s="17">
        <f t="shared" si="4"/>
        <v>12.96</v>
      </c>
      <c r="J17" s="18">
        <v>1.6</v>
      </c>
      <c r="K17" s="18">
        <f t="shared" si="5"/>
        <v>4.2597460031180674</v>
      </c>
      <c r="L17" s="26">
        <f t="shared" si="6"/>
        <v>16</v>
      </c>
      <c r="M17" s="26">
        <f t="shared" si="7"/>
        <v>5.2589456828618113</v>
      </c>
    </row>
    <row r="18" spans="1:13" x14ac:dyDescent="0.3">
      <c r="A18" s="2">
        <v>0.33333333333333331</v>
      </c>
      <c r="B18" s="4">
        <v>1</v>
      </c>
      <c r="C18" s="12">
        <f t="shared" si="0"/>
        <v>15</v>
      </c>
      <c r="D18" s="13">
        <v>1.1000000000000001</v>
      </c>
      <c r="E18" s="13">
        <f t="shared" si="1"/>
        <v>4.9302615776829484</v>
      </c>
      <c r="F18" s="22">
        <f t="shared" si="2"/>
        <v>14.3</v>
      </c>
      <c r="G18" s="23">
        <v>0.9</v>
      </c>
      <c r="H18" s="23">
        <f t="shared" si="3"/>
        <v>4.7001827040577444</v>
      </c>
      <c r="I18" s="17">
        <f t="shared" si="4"/>
        <v>10.8</v>
      </c>
      <c r="J18" s="18">
        <v>1.2</v>
      </c>
      <c r="K18" s="18">
        <f t="shared" si="5"/>
        <v>3.5497883359317228</v>
      </c>
      <c r="L18" s="26">
        <f t="shared" si="6"/>
        <v>12</v>
      </c>
      <c r="M18" s="26">
        <f t="shared" si="7"/>
        <v>3.9442092621463587</v>
      </c>
    </row>
    <row r="19" spans="1:13" x14ac:dyDescent="0.3">
      <c r="A19" s="2">
        <v>0.35416666666666669</v>
      </c>
      <c r="B19" s="4">
        <v>0.85</v>
      </c>
      <c r="C19" s="12">
        <f t="shared" si="0"/>
        <v>12.75</v>
      </c>
      <c r="D19" s="13">
        <v>0.94</v>
      </c>
      <c r="E19" s="13">
        <f t="shared" si="1"/>
        <v>4.1907223410305061</v>
      </c>
      <c r="F19" s="22">
        <f t="shared" si="2"/>
        <v>12.219999999999999</v>
      </c>
      <c r="G19" s="23">
        <v>0.77</v>
      </c>
      <c r="H19" s="23">
        <f t="shared" si="3"/>
        <v>4.0165197652857083</v>
      </c>
      <c r="I19" s="17">
        <f t="shared" si="4"/>
        <v>9.24</v>
      </c>
      <c r="J19" s="18">
        <v>1</v>
      </c>
      <c r="K19" s="18">
        <f t="shared" si="5"/>
        <v>3.0370411318526962</v>
      </c>
      <c r="L19" s="26">
        <f t="shared" si="6"/>
        <v>10</v>
      </c>
      <c r="M19" s="26">
        <f t="shared" si="7"/>
        <v>3.286841051788632</v>
      </c>
    </row>
    <row r="20" spans="1:13" x14ac:dyDescent="0.3">
      <c r="A20" s="2">
        <v>0.375</v>
      </c>
      <c r="B20" s="4">
        <v>0.75</v>
      </c>
      <c r="C20" s="12">
        <f t="shared" si="0"/>
        <v>11.25</v>
      </c>
      <c r="D20" s="13">
        <v>0.83</v>
      </c>
      <c r="E20" s="13">
        <f t="shared" si="1"/>
        <v>3.6976961832622113</v>
      </c>
      <c r="F20" s="22">
        <f t="shared" si="2"/>
        <v>10.79</v>
      </c>
      <c r="G20" s="23">
        <v>0.68</v>
      </c>
      <c r="H20" s="23">
        <f t="shared" si="3"/>
        <v>3.5465014948799336</v>
      </c>
      <c r="I20" s="17">
        <f t="shared" si="4"/>
        <v>8.16</v>
      </c>
      <c r="J20" s="18">
        <v>0.85</v>
      </c>
      <c r="K20" s="18">
        <f t="shared" si="5"/>
        <v>2.6820622982595239</v>
      </c>
      <c r="L20" s="26">
        <f t="shared" si="6"/>
        <v>8.5</v>
      </c>
      <c r="M20" s="26">
        <f t="shared" si="7"/>
        <v>2.7938148940203371</v>
      </c>
    </row>
    <row r="21" spans="1:13" x14ac:dyDescent="0.3">
      <c r="A21" s="2">
        <v>0.39583333333333331</v>
      </c>
      <c r="B21" s="4">
        <v>0.7</v>
      </c>
      <c r="C21" s="12">
        <f t="shared" si="0"/>
        <v>10.5</v>
      </c>
      <c r="D21" s="13">
        <v>0.77</v>
      </c>
      <c r="E21" s="13">
        <f t="shared" si="1"/>
        <v>3.4511831043780639</v>
      </c>
      <c r="F21" s="22">
        <f t="shared" si="2"/>
        <v>10.01</v>
      </c>
      <c r="G21" s="23">
        <v>0.63</v>
      </c>
      <c r="H21" s="23">
        <f t="shared" si="3"/>
        <v>3.2901278928404207</v>
      </c>
      <c r="I21" s="17">
        <f t="shared" si="4"/>
        <v>7.5600000000000005</v>
      </c>
      <c r="J21" s="18">
        <v>0.75</v>
      </c>
      <c r="K21" s="18">
        <f t="shared" si="5"/>
        <v>2.484851835152206</v>
      </c>
      <c r="L21" s="26">
        <f t="shared" si="6"/>
        <v>7.5</v>
      </c>
      <c r="M21" s="26">
        <f t="shared" si="7"/>
        <v>2.4651307888414742</v>
      </c>
    </row>
    <row r="22" spans="1:13" x14ac:dyDescent="0.3">
      <c r="A22" s="2">
        <v>0.41666666666666669</v>
      </c>
      <c r="B22" s="4">
        <v>0.68</v>
      </c>
      <c r="C22" s="12">
        <f t="shared" si="0"/>
        <v>10.200000000000001</v>
      </c>
      <c r="D22" s="13">
        <v>0.75</v>
      </c>
      <c r="E22" s="13">
        <f t="shared" si="1"/>
        <v>3.3525778728244049</v>
      </c>
      <c r="F22" s="22">
        <f t="shared" si="2"/>
        <v>9.75</v>
      </c>
      <c r="G22" s="23">
        <v>0.61</v>
      </c>
      <c r="H22" s="23">
        <f t="shared" si="3"/>
        <v>3.2046700254939164</v>
      </c>
      <c r="I22" s="17">
        <f t="shared" si="4"/>
        <v>7.32</v>
      </c>
      <c r="J22" s="18">
        <v>0.7</v>
      </c>
      <c r="K22" s="18">
        <f t="shared" si="5"/>
        <v>2.4059676499092788</v>
      </c>
      <c r="L22" s="26">
        <f t="shared" si="6"/>
        <v>7</v>
      </c>
      <c r="M22" s="26">
        <f t="shared" si="7"/>
        <v>2.3007887362520423</v>
      </c>
    </row>
    <row r="23" spans="1:13" x14ac:dyDescent="0.3">
      <c r="A23" s="2">
        <v>0.4375</v>
      </c>
      <c r="B23" s="4">
        <v>0.65</v>
      </c>
      <c r="C23" s="12">
        <f t="shared" si="0"/>
        <v>9.75</v>
      </c>
      <c r="D23" s="13">
        <v>0.72</v>
      </c>
      <c r="E23" s="13">
        <f t="shared" si="1"/>
        <v>3.2046700254939164</v>
      </c>
      <c r="F23" s="22">
        <f t="shared" si="2"/>
        <v>9.36</v>
      </c>
      <c r="G23" s="23">
        <v>0.59</v>
      </c>
      <c r="H23" s="23">
        <f t="shared" si="3"/>
        <v>3.0764832244741593</v>
      </c>
      <c r="I23" s="17">
        <f t="shared" si="4"/>
        <v>7.08</v>
      </c>
      <c r="J23" s="18">
        <v>0.68</v>
      </c>
      <c r="K23" s="18">
        <f t="shared" si="5"/>
        <v>2.3270834646663516</v>
      </c>
      <c r="L23" s="26">
        <f t="shared" si="6"/>
        <v>6.8000000000000007</v>
      </c>
      <c r="M23" s="26">
        <f t="shared" si="7"/>
        <v>2.2350519152162702</v>
      </c>
    </row>
    <row r="24" spans="1:13" x14ac:dyDescent="0.3">
      <c r="A24" s="2">
        <v>0.45833333333333331</v>
      </c>
      <c r="B24" s="4">
        <v>0.63</v>
      </c>
      <c r="C24" s="12">
        <f t="shared" si="0"/>
        <v>9.4499999999999993</v>
      </c>
      <c r="D24" s="13">
        <v>0.69</v>
      </c>
      <c r="E24" s="13">
        <f t="shared" si="1"/>
        <v>3.106064793940257</v>
      </c>
      <c r="F24" s="22">
        <f t="shared" si="2"/>
        <v>8.9699999999999989</v>
      </c>
      <c r="G24" s="23">
        <v>0.56999999999999995</v>
      </c>
      <c r="H24" s="23">
        <f t="shared" si="3"/>
        <v>2.9482964234544027</v>
      </c>
      <c r="I24" s="17">
        <f t="shared" si="4"/>
        <v>6.84</v>
      </c>
      <c r="J24" s="18">
        <v>0.65</v>
      </c>
      <c r="K24" s="18">
        <f t="shared" si="5"/>
        <v>2.2481992794234245</v>
      </c>
      <c r="L24" s="26">
        <f t="shared" si="6"/>
        <v>6.5</v>
      </c>
      <c r="M24" s="26">
        <f t="shared" si="7"/>
        <v>2.1364466836626108</v>
      </c>
    </row>
    <row r="25" spans="1:13" x14ac:dyDescent="0.3">
      <c r="A25" s="2">
        <v>0.47916666666666669</v>
      </c>
      <c r="B25" s="4">
        <v>0.6</v>
      </c>
      <c r="C25" s="12">
        <f t="shared" si="0"/>
        <v>9</v>
      </c>
      <c r="D25" s="13">
        <v>0.66</v>
      </c>
      <c r="E25" s="13">
        <f t="shared" si="1"/>
        <v>2.958156946609769</v>
      </c>
      <c r="F25" s="22">
        <f t="shared" si="2"/>
        <v>8.58</v>
      </c>
      <c r="G25" s="23">
        <v>0.54</v>
      </c>
      <c r="H25" s="23">
        <f t="shared" si="3"/>
        <v>2.8201096224346465</v>
      </c>
      <c r="I25" s="17">
        <f t="shared" si="4"/>
        <v>6.48</v>
      </c>
      <c r="J25" s="18">
        <v>0.63</v>
      </c>
      <c r="K25" s="18">
        <f t="shared" si="5"/>
        <v>2.1298730015590337</v>
      </c>
      <c r="L25" s="26">
        <f t="shared" si="6"/>
        <v>6.3</v>
      </c>
      <c r="M25" s="26">
        <f t="shared" si="7"/>
        <v>2.0707098626268383</v>
      </c>
    </row>
    <row r="26" spans="1:13" x14ac:dyDescent="0.3">
      <c r="A26" s="2">
        <v>0.5</v>
      </c>
      <c r="B26" s="4">
        <v>0.6</v>
      </c>
      <c r="C26" s="12">
        <f t="shared" si="0"/>
        <v>9</v>
      </c>
      <c r="D26" s="13">
        <v>0.66</v>
      </c>
      <c r="E26" s="13">
        <f t="shared" si="1"/>
        <v>2.958156946609769</v>
      </c>
      <c r="F26" s="22">
        <f t="shared" si="2"/>
        <v>8.58</v>
      </c>
      <c r="G26" s="23">
        <v>0.54</v>
      </c>
      <c r="H26" s="23">
        <f t="shared" si="3"/>
        <v>2.8201096224346465</v>
      </c>
      <c r="I26" s="17">
        <f t="shared" si="4"/>
        <v>6.48</v>
      </c>
      <c r="J26" s="18">
        <v>0.6</v>
      </c>
      <c r="K26" s="18">
        <f t="shared" si="5"/>
        <v>2.1298730015590337</v>
      </c>
      <c r="L26" s="26">
        <f t="shared" si="6"/>
        <v>6</v>
      </c>
      <c r="M26" s="26">
        <f t="shared" si="7"/>
        <v>1.9721046310731793</v>
      </c>
    </row>
    <row r="27" spans="1:13" x14ac:dyDescent="0.3">
      <c r="A27" s="2">
        <v>0.52083333333333337</v>
      </c>
      <c r="B27" s="4">
        <v>0.62</v>
      </c>
      <c r="C27" s="12">
        <f t="shared" si="0"/>
        <v>9.3000000000000007</v>
      </c>
      <c r="D27" s="13">
        <v>0.68</v>
      </c>
      <c r="E27" s="13">
        <f t="shared" si="1"/>
        <v>3.056762178163428</v>
      </c>
      <c r="F27" s="22">
        <f t="shared" si="2"/>
        <v>8.84</v>
      </c>
      <c r="G27" s="23">
        <v>0.56000000000000005</v>
      </c>
      <c r="H27" s="23">
        <f t="shared" si="3"/>
        <v>2.9055674897811508</v>
      </c>
      <c r="I27" s="17">
        <f t="shared" si="4"/>
        <v>6.7200000000000006</v>
      </c>
      <c r="J27" s="18">
        <v>0.6</v>
      </c>
      <c r="K27" s="18">
        <f t="shared" si="5"/>
        <v>2.2087571868019609</v>
      </c>
      <c r="L27" s="26">
        <f t="shared" si="6"/>
        <v>6</v>
      </c>
      <c r="M27" s="26">
        <f t="shared" si="7"/>
        <v>1.9721046310731793</v>
      </c>
    </row>
    <row r="28" spans="1:13" x14ac:dyDescent="0.3">
      <c r="A28" s="2">
        <v>0.54166666666666663</v>
      </c>
      <c r="B28" s="4">
        <v>0.65</v>
      </c>
      <c r="C28" s="12">
        <f t="shared" si="0"/>
        <v>9.75</v>
      </c>
      <c r="D28" s="13">
        <v>0.72</v>
      </c>
      <c r="E28" s="13">
        <f t="shared" si="1"/>
        <v>3.2046700254939164</v>
      </c>
      <c r="F28" s="22">
        <f t="shared" si="2"/>
        <v>9.36</v>
      </c>
      <c r="G28" s="23">
        <v>0.59</v>
      </c>
      <c r="H28" s="23">
        <f t="shared" si="3"/>
        <v>3.0764832244741593</v>
      </c>
      <c r="I28" s="17">
        <f t="shared" si="4"/>
        <v>7.08</v>
      </c>
      <c r="J28" s="18">
        <v>0.62</v>
      </c>
      <c r="K28" s="18">
        <f t="shared" si="5"/>
        <v>2.3270834646663516</v>
      </c>
      <c r="L28" s="26">
        <f t="shared" si="6"/>
        <v>6.2</v>
      </c>
      <c r="M28" s="26">
        <f t="shared" si="7"/>
        <v>2.0378414521089518</v>
      </c>
    </row>
    <row r="29" spans="1:13" x14ac:dyDescent="0.3">
      <c r="A29" s="2">
        <v>0.5625</v>
      </c>
      <c r="B29" s="4">
        <v>0.7</v>
      </c>
      <c r="C29" s="12">
        <f t="shared" si="0"/>
        <v>10.5</v>
      </c>
      <c r="D29" s="13">
        <v>0.77</v>
      </c>
      <c r="E29" s="13">
        <f t="shared" si="1"/>
        <v>3.4511831043780639</v>
      </c>
      <c r="F29" s="22">
        <f t="shared" si="2"/>
        <v>10.01</v>
      </c>
      <c r="G29" s="23">
        <v>0.63</v>
      </c>
      <c r="H29" s="23">
        <f t="shared" si="3"/>
        <v>3.2901278928404207</v>
      </c>
      <c r="I29" s="17">
        <f t="shared" si="4"/>
        <v>7.5600000000000005</v>
      </c>
      <c r="J29" s="18">
        <v>0.65</v>
      </c>
      <c r="K29" s="18">
        <f t="shared" si="5"/>
        <v>2.484851835152206</v>
      </c>
      <c r="L29" s="26">
        <f t="shared" si="6"/>
        <v>6.5</v>
      </c>
      <c r="M29" s="26">
        <f t="shared" si="7"/>
        <v>2.1364466836626108</v>
      </c>
    </row>
    <row r="30" spans="1:13" x14ac:dyDescent="0.3">
      <c r="A30" s="2">
        <v>0.58333333333333337</v>
      </c>
      <c r="B30" s="4">
        <v>0.75</v>
      </c>
      <c r="C30" s="12">
        <f t="shared" si="0"/>
        <v>11.25</v>
      </c>
      <c r="D30" s="13">
        <v>0.83</v>
      </c>
      <c r="E30" s="13">
        <f t="shared" si="1"/>
        <v>3.6976961832622113</v>
      </c>
      <c r="F30" s="22">
        <f t="shared" si="2"/>
        <v>10.79</v>
      </c>
      <c r="G30" s="23">
        <v>0.68</v>
      </c>
      <c r="H30" s="23">
        <f t="shared" si="3"/>
        <v>3.5465014948799336</v>
      </c>
      <c r="I30" s="17">
        <f t="shared" si="4"/>
        <v>8.16</v>
      </c>
      <c r="J30" s="18">
        <v>0.7</v>
      </c>
      <c r="K30" s="18">
        <f t="shared" si="5"/>
        <v>2.6820622982595239</v>
      </c>
      <c r="L30" s="26">
        <f t="shared" si="6"/>
        <v>7</v>
      </c>
      <c r="M30" s="26">
        <f t="shared" si="7"/>
        <v>2.3007887362520423</v>
      </c>
    </row>
    <row r="31" spans="1:13" x14ac:dyDescent="0.3">
      <c r="A31" s="2">
        <v>0.60416666666666663</v>
      </c>
      <c r="B31" s="4">
        <v>0.85</v>
      </c>
      <c r="C31" s="12">
        <f t="shared" si="0"/>
        <v>12.75</v>
      </c>
      <c r="D31" s="13">
        <v>0.94</v>
      </c>
      <c r="E31" s="13">
        <f t="shared" si="1"/>
        <v>4.1907223410305061</v>
      </c>
      <c r="F31" s="22">
        <f t="shared" si="2"/>
        <v>12.219999999999999</v>
      </c>
      <c r="G31" s="23">
        <v>0.77</v>
      </c>
      <c r="H31" s="23">
        <f t="shared" si="3"/>
        <v>4.0165197652857083</v>
      </c>
      <c r="I31" s="17">
        <f t="shared" si="4"/>
        <v>9.24</v>
      </c>
      <c r="J31" s="18">
        <v>0.75</v>
      </c>
      <c r="K31" s="18">
        <f t="shared" si="5"/>
        <v>3.0370411318526962</v>
      </c>
      <c r="L31" s="26">
        <f t="shared" si="6"/>
        <v>7.5</v>
      </c>
      <c r="M31" s="26">
        <f t="shared" si="7"/>
        <v>2.4651307888414742</v>
      </c>
    </row>
    <row r="32" spans="1:13" x14ac:dyDescent="0.3">
      <c r="A32" s="2">
        <v>0.625</v>
      </c>
      <c r="B32" s="4">
        <v>1</v>
      </c>
      <c r="C32" s="12">
        <f t="shared" si="0"/>
        <v>15</v>
      </c>
      <c r="D32" s="13">
        <v>1.1000000000000001</v>
      </c>
      <c r="E32" s="13">
        <f t="shared" si="1"/>
        <v>4.9302615776829484</v>
      </c>
      <c r="F32" s="22">
        <f t="shared" si="2"/>
        <v>14.3</v>
      </c>
      <c r="G32" s="23">
        <v>0.9</v>
      </c>
      <c r="H32" s="23">
        <f t="shared" si="3"/>
        <v>4.7001827040577444</v>
      </c>
      <c r="I32" s="17">
        <f t="shared" si="4"/>
        <v>10.8</v>
      </c>
      <c r="J32" s="18">
        <v>0.85</v>
      </c>
      <c r="K32" s="18">
        <f t="shared" si="5"/>
        <v>3.5497883359317228</v>
      </c>
      <c r="L32" s="26">
        <f t="shared" si="6"/>
        <v>8.5</v>
      </c>
      <c r="M32" s="26">
        <f t="shared" si="7"/>
        <v>2.7938148940203371</v>
      </c>
    </row>
    <row r="33" spans="1:13" x14ac:dyDescent="0.3">
      <c r="A33" s="2">
        <v>0.64583333333333337</v>
      </c>
      <c r="B33" s="4">
        <v>1.2</v>
      </c>
      <c r="C33" s="12">
        <f t="shared" si="0"/>
        <v>18</v>
      </c>
      <c r="D33" s="13">
        <v>1.32</v>
      </c>
      <c r="E33" s="13">
        <f t="shared" si="1"/>
        <v>5.916313893219538</v>
      </c>
      <c r="F33" s="22">
        <f t="shared" si="2"/>
        <v>17.16</v>
      </c>
      <c r="G33" s="23">
        <v>1.08</v>
      </c>
      <c r="H33" s="23">
        <f t="shared" si="3"/>
        <v>5.6402192448692929</v>
      </c>
      <c r="I33" s="17">
        <f t="shared" si="4"/>
        <v>12.96</v>
      </c>
      <c r="J33" s="18">
        <v>1</v>
      </c>
      <c r="K33" s="18">
        <f t="shared" si="5"/>
        <v>4.2597460031180674</v>
      </c>
      <c r="L33" s="26">
        <f t="shared" si="6"/>
        <v>10</v>
      </c>
      <c r="M33" s="26">
        <f t="shared" si="7"/>
        <v>3.286841051788632</v>
      </c>
    </row>
    <row r="34" spans="1:13" x14ac:dyDescent="0.3">
      <c r="A34" s="2">
        <v>0.66666666666666663</v>
      </c>
      <c r="B34" s="4">
        <v>1.5</v>
      </c>
      <c r="C34" s="12">
        <f t="shared" si="0"/>
        <v>22.5</v>
      </c>
      <c r="D34" s="13">
        <v>1.65</v>
      </c>
      <c r="E34" s="13">
        <f t="shared" si="1"/>
        <v>7.3953923665244226</v>
      </c>
      <c r="F34" s="22">
        <f t="shared" si="2"/>
        <v>21.45</v>
      </c>
      <c r="G34" s="23">
        <v>1.35</v>
      </c>
      <c r="H34" s="23">
        <f t="shared" si="3"/>
        <v>7.0502740560866153</v>
      </c>
      <c r="I34" s="17">
        <f t="shared" si="4"/>
        <v>16.200000000000003</v>
      </c>
      <c r="J34" s="18">
        <v>1.2</v>
      </c>
      <c r="K34" s="18">
        <f t="shared" si="5"/>
        <v>5.3246825038975851</v>
      </c>
      <c r="L34" s="26">
        <f t="shared" si="6"/>
        <v>12</v>
      </c>
      <c r="M34" s="26">
        <f t="shared" si="7"/>
        <v>3.9442092621463587</v>
      </c>
    </row>
    <row r="35" spans="1:13" x14ac:dyDescent="0.3">
      <c r="A35" s="2">
        <v>0.6875</v>
      </c>
      <c r="B35" s="4">
        <v>1.8</v>
      </c>
      <c r="C35" s="12">
        <f t="shared" si="0"/>
        <v>27</v>
      </c>
      <c r="D35" s="13">
        <v>1.98</v>
      </c>
      <c r="E35" s="13">
        <f t="shared" si="1"/>
        <v>8.8744708398293071</v>
      </c>
      <c r="F35" s="22">
        <f t="shared" si="2"/>
        <v>25.74</v>
      </c>
      <c r="G35" s="23">
        <v>1.62</v>
      </c>
      <c r="H35" s="23">
        <f t="shared" si="3"/>
        <v>8.4603288673039376</v>
      </c>
      <c r="I35" s="17">
        <f t="shared" si="4"/>
        <v>19.440000000000001</v>
      </c>
      <c r="J35" s="18">
        <v>1.5</v>
      </c>
      <c r="K35" s="18">
        <f t="shared" si="5"/>
        <v>6.3896190046771011</v>
      </c>
      <c r="L35" s="26">
        <f t="shared" si="6"/>
        <v>15</v>
      </c>
      <c r="M35" s="26">
        <f t="shared" si="7"/>
        <v>4.9302615776829484</v>
      </c>
    </row>
    <row r="36" spans="1:13" x14ac:dyDescent="0.3">
      <c r="A36" s="2">
        <v>0.70833333333333337</v>
      </c>
      <c r="B36" s="4">
        <v>2.1</v>
      </c>
      <c r="C36" s="12">
        <f t="shared" si="0"/>
        <v>31.5</v>
      </c>
      <c r="D36" s="13">
        <v>2.31</v>
      </c>
      <c r="E36" s="13">
        <f t="shared" si="1"/>
        <v>10.353549313134192</v>
      </c>
      <c r="F36" s="22">
        <f t="shared" si="2"/>
        <v>30.03</v>
      </c>
      <c r="G36" s="23">
        <v>1.89</v>
      </c>
      <c r="H36" s="23">
        <f t="shared" si="3"/>
        <v>9.8703836785212626</v>
      </c>
      <c r="I36" s="17">
        <f t="shared" si="4"/>
        <v>22.68</v>
      </c>
      <c r="J36" s="18">
        <v>1.8</v>
      </c>
      <c r="K36" s="18">
        <f t="shared" si="5"/>
        <v>7.454555505456617</v>
      </c>
      <c r="L36" s="26">
        <f t="shared" si="6"/>
        <v>18</v>
      </c>
      <c r="M36" s="26">
        <f t="shared" si="7"/>
        <v>5.916313893219538</v>
      </c>
    </row>
    <row r="37" spans="1:13" x14ac:dyDescent="0.3">
      <c r="A37" s="2">
        <v>0.72916666666666663</v>
      </c>
      <c r="B37" s="4">
        <v>2.2999999999999998</v>
      </c>
      <c r="C37" s="12">
        <f t="shared" si="0"/>
        <v>34.5</v>
      </c>
      <c r="D37" s="13">
        <v>2.5299999999999998</v>
      </c>
      <c r="E37" s="13">
        <f t="shared" si="1"/>
        <v>11.339601628670781</v>
      </c>
      <c r="F37" s="22">
        <f t="shared" si="2"/>
        <v>32.89</v>
      </c>
      <c r="G37" s="23">
        <v>2.0699999999999998</v>
      </c>
      <c r="H37" s="23">
        <f t="shared" si="3"/>
        <v>10.81042021933281</v>
      </c>
      <c r="I37" s="17">
        <f t="shared" si="4"/>
        <v>24.839999999999996</v>
      </c>
      <c r="J37" s="18">
        <v>2.1</v>
      </c>
      <c r="K37" s="18">
        <f t="shared" si="5"/>
        <v>8.1645131726429607</v>
      </c>
      <c r="L37" s="26">
        <f t="shared" si="6"/>
        <v>21</v>
      </c>
      <c r="M37" s="26">
        <f t="shared" si="7"/>
        <v>6.9023662087561277</v>
      </c>
    </row>
    <row r="38" spans="1:13" x14ac:dyDescent="0.3">
      <c r="A38" s="2">
        <v>0.75</v>
      </c>
      <c r="B38" s="4">
        <v>2.2000000000000002</v>
      </c>
      <c r="C38" s="12">
        <f t="shared" si="0"/>
        <v>33</v>
      </c>
      <c r="D38" s="13">
        <v>2.42</v>
      </c>
      <c r="E38" s="13">
        <f t="shared" si="1"/>
        <v>10.846575470902486</v>
      </c>
      <c r="F38" s="22">
        <f t="shared" si="2"/>
        <v>31.46</v>
      </c>
      <c r="G38" s="23">
        <v>1.98</v>
      </c>
      <c r="H38" s="23">
        <f t="shared" si="3"/>
        <v>10.340401948927036</v>
      </c>
      <c r="I38" s="17">
        <f t="shared" si="4"/>
        <v>23.759999999999998</v>
      </c>
      <c r="J38" s="18">
        <v>2.2999999999999998</v>
      </c>
      <c r="K38" s="18">
        <f t="shared" si="5"/>
        <v>7.8095343390497893</v>
      </c>
      <c r="L38" s="26">
        <f t="shared" si="6"/>
        <v>23</v>
      </c>
      <c r="M38" s="26">
        <f t="shared" si="7"/>
        <v>7.5597344191138536</v>
      </c>
    </row>
    <row r="39" spans="1:13" x14ac:dyDescent="0.3">
      <c r="A39" s="2">
        <v>0.77083333333333337</v>
      </c>
      <c r="B39" s="4">
        <v>2.1</v>
      </c>
      <c r="C39" s="12">
        <f t="shared" si="0"/>
        <v>31.5</v>
      </c>
      <c r="D39" s="13">
        <v>2.31</v>
      </c>
      <c r="E39" s="13">
        <f t="shared" si="1"/>
        <v>10.353549313134192</v>
      </c>
      <c r="F39" s="22">
        <f t="shared" si="2"/>
        <v>30.03</v>
      </c>
      <c r="G39" s="23">
        <v>1.89</v>
      </c>
      <c r="H39" s="23">
        <f t="shared" si="3"/>
        <v>9.8703836785212626</v>
      </c>
      <c r="I39" s="17">
        <f t="shared" si="4"/>
        <v>22.68</v>
      </c>
      <c r="J39" s="18">
        <v>2.2000000000000002</v>
      </c>
      <c r="K39" s="18">
        <f t="shared" si="5"/>
        <v>7.454555505456617</v>
      </c>
      <c r="L39" s="26">
        <f t="shared" si="6"/>
        <v>22</v>
      </c>
      <c r="M39" s="26">
        <f t="shared" si="7"/>
        <v>7.2310503139349906</v>
      </c>
    </row>
    <row r="40" spans="1:13" x14ac:dyDescent="0.3">
      <c r="A40" s="2">
        <v>0.79166666666666663</v>
      </c>
      <c r="B40" s="4">
        <v>1.9</v>
      </c>
      <c r="C40" s="12">
        <f t="shared" si="0"/>
        <v>28.5</v>
      </c>
      <c r="D40" s="13">
        <v>2.09</v>
      </c>
      <c r="E40" s="13">
        <f t="shared" si="1"/>
        <v>9.3674969975976019</v>
      </c>
      <c r="F40" s="22">
        <f t="shared" si="2"/>
        <v>27.169999999999998</v>
      </c>
      <c r="G40" s="23">
        <v>1.71</v>
      </c>
      <c r="H40" s="23">
        <f t="shared" si="3"/>
        <v>8.9303471377097132</v>
      </c>
      <c r="I40" s="17">
        <f t="shared" si="4"/>
        <v>20.52</v>
      </c>
      <c r="J40" s="18">
        <v>2.1</v>
      </c>
      <c r="K40" s="18">
        <f t="shared" si="5"/>
        <v>6.7445978382702725</v>
      </c>
      <c r="L40" s="26">
        <f t="shared" si="6"/>
        <v>21</v>
      </c>
      <c r="M40" s="26">
        <f t="shared" si="7"/>
        <v>6.9023662087561277</v>
      </c>
    </row>
    <row r="41" spans="1:13" x14ac:dyDescent="0.3">
      <c r="A41" s="2">
        <v>0.8125</v>
      </c>
      <c r="B41" s="4">
        <v>1.7</v>
      </c>
      <c r="C41" s="12">
        <f t="shared" si="0"/>
        <v>25.5</v>
      </c>
      <c r="D41" s="13">
        <v>1.87</v>
      </c>
      <c r="E41" s="13">
        <f t="shared" si="1"/>
        <v>8.3814446820610122</v>
      </c>
      <c r="F41" s="22">
        <f t="shared" si="2"/>
        <v>24.310000000000002</v>
      </c>
      <c r="G41" s="23">
        <v>1.53</v>
      </c>
      <c r="H41" s="23">
        <f t="shared" si="3"/>
        <v>7.9903105968981656</v>
      </c>
      <c r="I41" s="17">
        <f t="shared" si="4"/>
        <v>18.36</v>
      </c>
      <c r="J41" s="18">
        <v>1.9</v>
      </c>
      <c r="K41" s="18">
        <f t="shared" si="5"/>
        <v>6.0346401710839279</v>
      </c>
      <c r="L41" s="26">
        <f t="shared" si="6"/>
        <v>19</v>
      </c>
      <c r="M41" s="26">
        <f t="shared" si="7"/>
        <v>6.244997998398401</v>
      </c>
    </row>
    <row r="42" spans="1:13" x14ac:dyDescent="0.3">
      <c r="A42" s="2">
        <v>0.83333333333333337</v>
      </c>
      <c r="B42" s="4">
        <v>1.5</v>
      </c>
      <c r="C42" s="12">
        <f t="shared" si="0"/>
        <v>22.5</v>
      </c>
      <c r="D42" s="13">
        <v>1.65</v>
      </c>
      <c r="E42" s="13">
        <f t="shared" si="1"/>
        <v>7.3953923665244226</v>
      </c>
      <c r="F42" s="22">
        <f t="shared" si="2"/>
        <v>21.45</v>
      </c>
      <c r="G42" s="23">
        <v>1.35</v>
      </c>
      <c r="H42" s="23">
        <f t="shared" si="3"/>
        <v>7.0502740560866153</v>
      </c>
      <c r="I42" s="17">
        <f t="shared" si="4"/>
        <v>16.200000000000003</v>
      </c>
      <c r="J42" s="18">
        <v>1.7</v>
      </c>
      <c r="K42" s="18">
        <f t="shared" si="5"/>
        <v>5.3246825038975851</v>
      </c>
      <c r="L42" s="26">
        <f t="shared" si="6"/>
        <v>17</v>
      </c>
      <c r="M42" s="26">
        <f t="shared" si="7"/>
        <v>5.5876297880406742</v>
      </c>
    </row>
    <row r="43" spans="1:13" x14ac:dyDescent="0.3">
      <c r="A43" s="2">
        <v>0.85416666666666663</v>
      </c>
      <c r="B43" s="4">
        <v>1.3</v>
      </c>
      <c r="C43" s="12">
        <f t="shared" si="0"/>
        <v>19.5</v>
      </c>
      <c r="D43" s="13">
        <v>1.43</v>
      </c>
      <c r="E43" s="13">
        <f t="shared" si="1"/>
        <v>6.4093400509878329</v>
      </c>
      <c r="F43" s="22">
        <f t="shared" si="2"/>
        <v>18.59</v>
      </c>
      <c r="G43" s="23">
        <v>1.17</v>
      </c>
      <c r="H43" s="23">
        <f t="shared" si="3"/>
        <v>6.1102375152750668</v>
      </c>
      <c r="I43" s="17">
        <f t="shared" si="4"/>
        <v>14.04</v>
      </c>
      <c r="J43" s="18">
        <v>1.5</v>
      </c>
      <c r="K43" s="18">
        <f t="shared" si="5"/>
        <v>4.6147248367112388</v>
      </c>
      <c r="L43" s="26">
        <f t="shared" si="6"/>
        <v>15</v>
      </c>
      <c r="M43" s="26">
        <f t="shared" si="7"/>
        <v>4.9302615776829484</v>
      </c>
    </row>
    <row r="44" spans="1:13" x14ac:dyDescent="0.3">
      <c r="A44" s="2">
        <v>0.875</v>
      </c>
      <c r="B44" s="4">
        <v>1.1000000000000001</v>
      </c>
      <c r="C44" s="12">
        <f t="shared" si="0"/>
        <v>16.5</v>
      </c>
      <c r="D44" s="13">
        <v>1.21</v>
      </c>
      <c r="E44" s="13">
        <f t="shared" si="1"/>
        <v>5.4232877354512432</v>
      </c>
      <c r="F44" s="22">
        <f t="shared" si="2"/>
        <v>15.73</v>
      </c>
      <c r="G44" s="23">
        <v>0.99</v>
      </c>
      <c r="H44" s="23">
        <f t="shared" si="3"/>
        <v>5.1702009744635182</v>
      </c>
      <c r="I44" s="17">
        <f t="shared" si="4"/>
        <v>11.879999999999999</v>
      </c>
      <c r="J44" s="18">
        <v>1.3</v>
      </c>
      <c r="K44" s="18">
        <f t="shared" si="5"/>
        <v>3.9047671695248947</v>
      </c>
      <c r="L44" s="26">
        <f t="shared" si="6"/>
        <v>13</v>
      </c>
      <c r="M44" s="26">
        <f t="shared" si="7"/>
        <v>4.2728933673252216</v>
      </c>
    </row>
    <row r="45" spans="1:13" x14ac:dyDescent="0.3">
      <c r="A45" s="2">
        <v>0.89583333333333337</v>
      </c>
      <c r="B45" s="4">
        <v>0.9</v>
      </c>
      <c r="C45" s="12">
        <f t="shared" si="0"/>
        <v>13.5</v>
      </c>
      <c r="D45" s="13">
        <v>0.99</v>
      </c>
      <c r="E45" s="13">
        <f t="shared" si="1"/>
        <v>4.4372354199146535</v>
      </c>
      <c r="F45" s="22">
        <f t="shared" si="2"/>
        <v>12.87</v>
      </c>
      <c r="G45" s="23">
        <v>0.81</v>
      </c>
      <c r="H45" s="23">
        <f t="shared" si="3"/>
        <v>4.2301644336519688</v>
      </c>
      <c r="I45" s="17">
        <f t="shared" si="4"/>
        <v>9.7200000000000006</v>
      </c>
      <c r="J45" s="18">
        <v>1.1000000000000001</v>
      </c>
      <c r="K45" s="18">
        <f t="shared" si="5"/>
        <v>3.1948095023385505</v>
      </c>
      <c r="L45" s="26">
        <f t="shared" si="6"/>
        <v>11</v>
      </c>
      <c r="M45" s="26">
        <f t="shared" si="7"/>
        <v>3.6155251569674953</v>
      </c>
    </row>
    <row r="46" spans="1:13" x14ac:dyDescent="0.3">
      <c r="A46" s="2">
        <v>0.91666666666666663</v>
      </c>
      <c r="B46" s="4">
        <v>0.7</v>
      </c>
      <c r="C46" s="12">
        <f t="shared" si="0"/>
        <v>10.5</v>
      </c>
      <c r="D46" s="13">
        <v>0.77</v>
      </c>
      <c r="E46" s="13">
        <f t="shared" si="1"/>
        <v>3.4511831043780639</v>
      </c>
      <c r="F46" s="22">
        <f t="shared" si="2"/>
        <v>10.01</v>
      </c>
      <c r="G46" s="23">
        <v>0.63</v>
      </c>
      <c r="H46" s="23">
        <f t="shared" si="3"/>
        <v>3.2901278928404207</v>
      </c>
      <c r="I46" s="17">
        <f t="shared" si="4"/>
        <v>7.5600000000000005</v>
      </c>
      <c r="J46" s="18">
        <v>0.9</v>
      </c>
      <c r="K46" s="18">
        <f t="shared" si="5"/>
        <v>2.484851835152206</v>
      </c>
      <c r="L46" s="26">
        <f t="shared" si="6"/>
        <v>9</v>
      </c>
      <c r="M46" s="26">
        <f t="shared" si="7"/>
        <v>2.958156946609769</v>
      </c>
    </row>
    <row r="47" spans="1:13" x14ac:dyDescent="0.3">
      <c r="A47" s="2">
        <v>0.9375</v>
      </c>
      <c r="B47" s="4">
        <v>0.55000000000000004</v>
      </c>
      <c r="C47" s="12">
        <f t="shared" si="0"/>
        <v>8.25</v>
      </c>
      <c r="D47" s="13">
        <v>0.61</v>
      </c>
      <c r="E47" s="13">
        <f t="shared" si="1"/>
        <v>2.7116438677256216</v>
      </c>
      <c r="F47" s="22">
        <f t="shared" si="2"/>
        <v>7.93</v>
      </c>
      <c r="G47" s="23">
        <v>0.5</v>
      </c>
      <c r="H47" s="23">
        <f t="shared" si="3"/>
        <v>2.6064649540683851</v>
      </c>
      <c r="I47" s="17">
        <f t="shared" si="4"/>
        <v>6</v>
      </c>
      <c r="J47" s="18">
        <v>0.7</v>
      </c>
      <c r="K47" s="18">
        <f t="shared" si="5"/>
        <v>1.9721046310731793</v>
      </c>
      <c r="L47" s="26">
        <f t="shared" si="6"/>
        <v>7</v>
      </c>
      <c r="M47" s="26">
        <f t="shared" si="7"/>
        <v>2.3007887362520423</v>
      </c>
    </row>
    <row r="48" spans="1:13" x14ac:dyDescent="0.3">
      <c r="A48" s="2">
        <v>0.95833333333333337</v>
      </c>
      <c r="B48" s="4">
        <v>0.48</v>
      </c>
      <c r="C48" s="12">
        <f t="shared" si="0"/>
        <v>7.1999999999999993</v>
      </c>
      <c r="D48" s="13">
        <v>0.53</v>
      </c>
      <c r="E48" s="13">
        <f t="shared" si="1"/>
        <v>2.3665255572878148</v>
      </c>
      <c r="F48" s="22">
        <f t="shared" si="2"/>
        <v>6.8900000000000006</v>
      </c>
      <c r="G48" s="23">
        <v>0.43</v>
      </c>
      <c r="H48" s="23">
        <f t="shared" si="3"/>
        <v>2.2646334846823675</v>
      </c>
      <c r="I48" s="17">
        <f t="shared" si="4"/>
        <v>5.16</v>
      </c>
      <c r="J48" s="18">
        <v>0.55000000000000004</v>
      </c>
      <c r="K48" s="18">
        <f t="shared" si="5"/>
        <v>1.6960099827229342</v>
      </c>
      <c r="L48" s="26">
        <f t="shared" si="6"/>
        <v>5.5</v>
      </c>
      <c r="M48" s="26">
        <f t="shared" si="7"/>
        <v>1.8077625784837477</v>
      </c>
    </row>
    <row r="49" spans="1:13" x14ac:dyDescent="0.3">
      <c r="A49" s="2">
        <v>0.97916666666666663</v>
      </c>
      <c r="B49" s="4">
        <v>0.45</v>
      </c>
      <c r="C49" s="12">
        <f t="shared" si="0"/>
        <v>6.75</v>
      </c>
      <c r="D49" s="13">
        <v>0.5</v>
      </c>
      <c r="E49" s="13">
        <f t="shared" si="1"/>
        <v>2.2186177099573268</v>
      </c>
      <c r="F49" s="22">
        <f t="shared" si="2"/>
        <v>6.5</v>
      </c>
      <c r="G49" s="23">
        <v>0.41</v>
      </c>
      <c r="H49" s="23">
        <f t="shared" si="3"/>
        <v>2.1364466836626108</v>
      </c>
      <c r="I49" s="17">
        <f t="shared" si="4"/>
        <v>4.92</v>
      </c>
      <c r="J49" s="18">
        <v>0.48</v>
      </c>
      <c r="K49" s="18">
        <f t="shared" si="5"/>
        <v>1.6171257974800068</v>
      </c>
      <c r="L49" s="26">
        <f t="shared" si="6"/>
        <v>4.8</v>
      </c>
      <c r="M49" s="26">
        <f t="shared" si="7"/>
        <v>1.5776837048585433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opLeftCell="C1" workbookViewId="0">
      <selection activeCell="R7" sqref="R7"/>
    </sheetView>
  </sheetViews>
  <sheetFormatPr defaultRowHeight="14.4" x14ac:dyDescent="0.3"/>
  <cols>
    <col min="2" max="2" width="12.109375" hidden="1" customWidth="1"/>
    <col min="3" max="3" width="13.77734375" customWidth="1"/>
    <col min="4" max="4" width="13.77734375" hidden="1" customWidth="1"/>
    <col min="5" max="5" width="13.77734375" customWidth="1"/>
    <col min="6" max="6" width="15.5546875" customWidth="1"/>
    <col min="7" max="7" width="15.88671875" hidden="1" customWidth="1"/>
    <col min="8" max="8" width="15.88671875" customWidth="1"/>
    <col min="9" max="9" width="15.109375" customWidth="1"/>
    <col min="10" max="10" width="23.109375" hidden="1" customWidth="1"/>
    <col min="11" max="11" width="23.109375" customWidth="1"/>
    <col min="12" max="12" width="17.109375" customWidth="1"/>
    <col min="16" max="16" width="12.6640625" customWidth="1"/>
  </cols>
  <sheetData>
    <row r="1" spans="1:18" x14ac:dyDescent="0.3">
      <c r="A1" s="1" t="s">
        <v>0</v>
      </c>
      <c r="B1" s="5" t="s">
        <v>5</v>
      </c>
      <c r="C1" s="9" t="s">
        <v>34</v>
      </c>
      <c r="D1" s="10" t="s">
        <v>6</v>
      </c>
      <c r="E1" s="11" t="s">
        <v>39</v>
      </c>
      <c r="F1" s="19" t="s">
        <v>35</v>
      </c>
      <c r="G1" s="20" t="s">
        <v>7</v>
      </c>
      <c r="H1" s="21" t="s">
        <v>39</v>
      </c>
      <c r="I1" s="14" t="s">
        <v>36</v>
      </c>
      <c r="J1" s="15" t="s">
        <v>8</v>
      </c>
      <c r="K1" s="16" t="s">
        <v>39</v>
      </c>
      <c r="L1" s="24" t="s">
        <v>37</v>
      </c>
      <c r="M1" s="25" t="s">
        <v>39</v>
      </c>
      <c r="P1" t="s">
        <v>38</v>
      </c>
      <c r="Q1">
        <v>0.95</v>
      </c>
    </row>
    <row r="2" spans="1:18" x14ac:dyDescent="0.3">
      <c r="A2" s="2">
        <v>0</v>
      </c>
      <c r="B2" s="4">
        <v>0.4</v>
      </c>
      <c r="C2" s="12">
        <f>15*B2</f>
        <v>6</v>
      </c>
      <c r="D2" s="13">
        <v>0.44</v>
      </c>
      <c r="E2" s="13">
        <f>C2*$Q$2</f>
        <v>1.9721046310731793</v>
      </c>
      <c r="F2" s="22">
        <f>13*D2</f>
        <v>5.72</v>
      </c>
      <c r="G2" s="23">
        <v>0.36</v>
      </c>
      <c r="H2" s="23">
        <f>F2*$Q$2</f>
        <v>1.8800730816230975</v>
      </c>
      <c r="I2" s="17">
        <f>G2*13</f>
        <v>4.68</v>
      </c>
      <c r="J2" s="18">
        <v>0.45</v>
      </c>
      <c r="K2" s="18">
        <f>I2*$Q$2</f>
        <v>1.5382416122370797</v>
      </c>
      <c r="L2" s="26">
        <f>9*J2</f>
        <v>4.05</v>
      </c>
      <c r="M2" s="26">
        <f>L2*$Q$2</f>
        <v>1.3311706259743958</v>
      </c>
      <c r="Q2">
        <f>TAN(ACOS(Q1))</f>
        <v>0.32868410517886321</v>
      </c>
    </row>
    <row r="3" spans="1:18" x14ac:dyDescent="0.3">
      <c r="A3" s="2">
        <v>2.0833333333333332E-2</v>
      </c>
      <c r="B3" s="4">
        <v>0.38</v>
      </c>
      <c r="C3" s="12">
        <f t="shared" ref="C3:C49" si="0">15*B3</f>
        <v>5.7</v>
      </c>
      <c r="D3" s="13">
        <v>0.42</v>
      </c>
      <c r="E3" s="13">
        <f t="shared" ref="E3:E49" si="1">C3*$Q$2</f>
        <v>1.8734993995195204</v>
      </c>
      <c r="F3" s="22">
        <f t="shared" ref="F3:F49" si="2">13*D3</f>
        <v>5.46</v>
      </c>
      <c r="G3" s="23">
        <v>0.34</v>
      </c>
      <c r="H3" s="23">
        <f t="shared" ref="H3:H49" si="3">F3*$Q$2</f>
        <v>1.794615214276593</v>
      </c>
      <c r="I3" s="17">
        <f t="shared" ref="I3:I49" si="4">G3*13</f>
        <v>4.42</v>
      </c>
      <c r="J3" s="18">
        <v>0.4</v>
      </c>
      <c r="K3" s="18">
        <f t="shared" ref="K3:K49" si="5">I3*$Q$2</f>
        <v>1.4527837448905754</v>
      </c>
      <c r="L3" s="26">
        <f t="shared" ref="L3:L49" si="6">9*J3</f>
        <v>3.6</v>
      </c>
      <c r="M3" s="26">
        <f t="shared" ref="M3:M49" si="7">L3*$Q$2</f>
        <v>1.1832627786439076</v>
      </c>
    </row>
    <row r="4" spans="1:18" x14ac:dyDescent="0.3">
      <c r="A4" s="2">
        <v>4.1666666666666664E-2</v>
      </c>
      <c r="B4" s="4">
        <v>0.35</v>
      </c>
      <c r="C4" s="12">
        <f t="shared" si="0"/>
        <v>5.25</v>
      </c>
      <c r="D4" s="13">
        <v>0.39</v>
      </c>
      <c r="E4" s="13">
        <f t="shared" si="1"/>
        <v>1.7255915521890319</v>
      </c>
      <c r="F4" s="22">
        <f t="shared" si="2"/>
        <v>5.07</v>
      </c>
      <c r="G4" s="23">
        <v>0.32</v>
      </c>
      <c r="H4" s="23">
        <f t="shared" si="3"/>
        <v>1.6664284132568365</v>
      </c>
      <c r="I4" s="17">
        <f t="shared" si="4"/>
        <v>4.16</v>
      </c>
      <c r="J4" s="18">
        <v>0.38</v>
      </c>
      <c r="K4" s="18">
        <f t="shared" si="5"/>
        <v>1.3673258775440711</v>
      </c>
      <c r="L4" s="26">
        <f t="shared" si="6"/>
        <v>3.42</v>
      </c>
      <c r="M4" s="26">
        <f t="shared" si="7"/>
        <v>1.1240996397117122</v>
      </c>
      <c r="P4" t="s">
        <v>40</v>
      </c>
      <c r="Q4" s="12">
        <f>MAX(C2:C49)</f>
        <v>34.5</v>
      </c>
      <c r="R4">
        <f>Q4*Q2</f>
        <v>11.339601628670781</v>
      </c>
    </row>
    <row r="5" spans="1:18" x14ac:dyDescent="0.3">
      <c r="A5" s="2">
        <v>6.25E-2</v>
      </c>
      <c r="B5" s="4">
        <v>0.33</v>
      </c>
      <c r="C5" s="12">
        <f t="shared" si="0"/>
        <v>4.95</v>
      </c>
      <c r="D5" s="13">
        <v>0.36</v>
      </c>
      <c r="E5" s="13">
        <f t="shared" si="1"/>
        <v>1.626986320635373</v>
      </c>
      <c r="F5" s="22">
        <f t="shared" si="2"/>
        <v>4.68</v>
      </c>
      <c r="G5" s="23">
        <v>0.3</v>
      </c>
      <c r="H5" s="23">
        <f t="shared" si="3"/>
        <v>1.5382416122370797</v>
      </c>
      <c r="I5" s="17">
        <f t="shared" si="4"/>
        <v>3.9</v>
      </c>
      <c r="J5" s="18">
        <v>0.35</v>
      </c>
      <c r="K5" s="18">
        <f t="shared" si="5"/>
        <v>1.2818680101975666</v>
      </c>
      <c r="L5" s="26">
        <f t="shared" si="6"/>
        <v>3.15</v>
      </c>
      <c r="M5" s="26">
        <f t="shared" si="7"/>
        <v>1.0353549313134192</v>
      </c>
      <c r="P5" t="s">
        <v>41</v>
      </c>
      <c r="Q5" s="22">
        <f>MAX(F2:F49)</f>
        <v>32.89</v>
      </c>
      <c r="R5">
        <f>Q5*Q2</f>
        <v>10.81042021933281</v>
      </c>
    </row>
    <row r="6" spans="1:18" x14ac:dyDescent="0.3">
      <c r="A6" s="2">
        <v>8.3333333333333329E-2</v>
      </c>
      <c r="B6" s="4">
        <v>0.32</v>
      </c>
      <c r="C6" s="12">
        <f t="shared" si="0"/>
        <v>4.8</v>
      </c>
      <c r="D6" s="13">
        <v>0.35</v>
      </c>
      <c r="E6" s="13">
        <f t="shared" si="1"/>
        <v>1.5776837048585433</v>
      </c>
      <c r="F6" s="22">
        <f t="shared" si="2"/>
        <v>4.55</v>
      </c>
      <c r="G6" s="23">
        <v>0.28999999999999998</v>
      </c>
      <c r="H6" s="23">
        <f t="shared" si="3"/>
        <v>1.4955126785638275</v>
      </c>
      <c r="I6" s="17">
        <f t="shared" si="4"/>
        <v>3.7699999999999996</v>
      </c>
      <c r="J6" s="18">
        <v>0.33</v>
      </c>
      <c r="K6" s="18">
        <f t="shared" si="5"/>
        <v>1.2391390765243142</v>
      </c>
      <c r="L6" s="26">
        <f t="shared" si="6"/>
        <v>2.97</v>
      </c>
      <c r="M6" s="26">
        <f t="shared" si="7"/>
        <v>0.97619179238122378</v>
      </c>
      <c r="P6" t="s">
        <v>42</v>
      </c>
      <c r="Q6" s="17">
        <f>MAX(I2:I49)</f>
        <v>26.909999999999997</v>
      </c>
      <c r="R6">
        <f>Q6*Q2</f>
        <v>8.8448892703632076</v>
      </c>
    </row>
    <row r="7" spans="1:18" x14ac:dyDescent="0.3">
      <c r="A7" s="2">
        <v>0.10416666666666667</v>
      </c>
      <c r="B7" s="4">
        <v>0.31</v>
      </c>
      <c r="C7" s="12">
        <f t="shared" si="0"/>
        <v>4.6500000000000004</v>
      </c>
      <c r="D7" s="13">
        <v>0.34</v>
      </c>
      <c r="E7" s="13">
        <f t="shared" si="1"/>
        <v>1.528381089081714</v>
      </c>
      <c r="F7" s="22">
        <f t="shared" si="2"/>
        <v>4.42</v>
      </c>
      <c r="G7" s="23">
        <v>0.28000000000000003</v>
      </c>
      <c r="H7" s="23">
        <f t="shared" si="3"/>
        <v>1.4527837448905754</v>
      </c>
      <c r="I7" s="17">
        <f t="shared" si="4"/>
        <v>3.6400000000000006</v>
      </c>
      <c r="J7" s="18">
        <v>0.32</v>
      </c>
      <c r="K7" s="18">
        <f t="shared" si="5"/>
        <v>1.1964101428510623</v>
      </c>
      <c r="L7" s="26">
        <f t="shared" si="6"/>
        <v>2.88</v>
      </c>
      <c r="M7" s="26">
        <f t="shared" si="7"/>
        <v>0.94661022291512598</v>
      </c>
      <c r="P7" t="s">
        <v>43</v>
      </c>
      <c r="Q7" s="26">
        <f>MAX(L2:L49)</f>
        <v>20.7</v>
      </c>
      <c r="R7">
        <f>Q7*Q2</f>
        <v>6.8037609772024679</v>
      </c>
    </row>
    <row r="8" spans="1:18" x14ac:dyDescent="0.3">
      <c r="A8" s="2">
        <v>0.125</v>
      </c>
      <c r="B8" s="4">
        <v>0.3</v>
      </c>
      <c r="C8" s="12">
        <f t="shared" si="0"/>
        <v>4.5</v>
      </c>
      <c r="D8" s="13">
        <v>0.33</v>
      </c>
      <c r="E8" s="13">
        <f t="shared" si="1"/>
        <v>1.4790784733048845</v>
      </c>
      <c r="F8" s="22">
        <f t="shared" si="2"/>
        <v>4.29</v>
      </c>
      <c r="G8" s="23">
        <v>0.27</v>
      </c>
      <c r="H8" s="23">
        <f t="shared" si="3"/>
        <v>1.4100548112173232</v>
      </c>
      <c r="I8" s="17">
        <f t="shared" si="4"/>
        <v>3.5100000000000002</v>
      </c>
      <c r="J8" s="18">
        <v>0.31</v>
      </c>
      <c r="K8" s="18">
        <f t="shared" si="5"/>
        <v>1.1536812091778099</v>
      </c>
      <c r="L8" s="26">
        <f t="shared" si="6"/>
        <v>2.79</v>
      </c>
      <c r="M8" s="26">
        <f t="shared" si="7"/>
        <v>0.9170286534490284</v>
      </c>
    </row>
    <row r="9" spans="1:18" x14ac:dyDescent="0.3">
      <c r="A9" s="2">
        <v>0.14583333333333334</v>
      </c>
      <c r="B9" s="4">
        <v>0.32</v>
      </c>
      <c r="C9" s="12">
        <f t="shared" si="0"/>
        <v>4.8</v>
      </c>
      <c r="D9" s="13">
        <v>0.35</v>
      </c>
      <c r="E9" s="13">
        <f t="shared" si="1"/>
        <v>1.5776837048585433</v>
      </c>
      <c r="F9" s="22">
        <f t="shared" si="2"/>
        <v>4.55</v>
      </c>
      <c r="G9" s="23">
        <v>0.28999999999999998</v>
      </c>
      <c r="H9" s="23">
        <f t="shared" si="3"/>
        <v>1.4955126785638275</v>
      </c>
      <c r="I9" s="17">
        <f t="shared" si="4"/>
        <v>3.7699999999999996</v>
      </c>
      <c r="J9" s="18">
        <v>0.3</v>
      </c>
      <c r="K9" s="18">
        <f t="shared" si="5"/>
        <v>1.2391390765243142</v>
      </c>
      <c r="L9" s="26">
        <f t="shared" si="6"/>
        <v>2.6999999999999997</v>
      </c>
      <c r="M9" s="26">
        <f t="shared" si="7"/>
        <v>0.8874470839829306</v>
      </c>
      <c r="P9" t="s">
        <v>45</v>
      </c>
      <c r="Q9">
        <f>SUM(C2:C49)</f>
        <v>693.3</v>
      </c>
    </row>
    <row r="10" spans="1:18" x14ac:dyDescent="0.3">
      <c r="A10" s="2">
        <v>0.16666666666666666</v>
      </c>
      <c r="B10" s="4">
        <v>0.35</v>
      </c>
      <c r="C10" s="12">
        <f t="shared" si="0"/>
        <v>5.25</v>
      </c>
      <c r="D10" s="13">
        <v>0.39</v>
      </c>
      <c r="E10" s="13">
        <f t="shared" si="1"/>
        <v>1.7255915521890319</v>
      </c>
      <c r="F10" s="22">
        <f t="shared" si="2"/>
        <v>5.07</v>
      </c>
      <c r="G10" s="23">
        <v>0.32</v>
      </c>
      <c r="H10" s="23">
        <f t="shared" si="3"/>
        <v>1.6664284132568365</v>
      </c>
      <c r="I10" s="17">
        <f t="shared" si="4"/>
        <v>4.16</v>
      </c>
      <c r="J10" s="18">
        <v>0.32</v>
      </c>
      <c r="K10" s="18">
        <f t="shared" si="5"/>
        <v>1.3673258775440711</v>
      </c>
      <c r="L10" s="26">
        <f t="shared" si="6"/>
        <v>2.88</v>
      </c>
      <c r="M10" s="26">
        <f t="shared" si="7"/>
        <v>0.94661022291512598</v>
      </c>
      <c r="P10" t="s">
        <v>44</v>
      </c>
      <c r="Q10">
        <f>SUM(F2:F49)</f>
        <v>661.57000000000016</v>
      </c>
    </row>
    <row r="11" spans="1:18" x14ac:dyDescent="0.3">
      <c r="A11" s="2">
        <v>0.1875</v>
      </c>
      <c r="B11" s="4">
        <v>0.45</v>
      </c>
      <c r="C11" s="12">
        <f t="shared" si="0"/>
        <v>6.75</v>
      </c>
      <c r="D11" s="13">
        <v>0.5</v>
      </c>
      <c r="E11" s="13">
        <f t="shared" si="1"/>
        <v>2.2186177099573268</v>
      </c>
      <c r="F11" s="22">
        <f t="shared" si="2"/>
        <v>6.5</v>
      </c>
      <c r="G11" s="23">
        <v>0.41</v>
      </c>
      <c r="H11" s="23">
        <f t="shared" si="3"/>
        <v>2.1364466836626108</v>
      </c>
      <c r="I11" s="17">
        <f t="shared" si="4"/>
        <v>5.33</v>
      </c>
      <c r="J11" s="18">
        <v>0.35</v>
      </c>
      <c r="K11" s="18">
        <f t="shared" si="5"/>
        <v>1.7518862806033408</v>
      </c>
      <c r="L11" s="26">
        <f t="shared" si="6"/>
        <v>3.15</v>
      </c>
      <c r="M11" s="26">
        <f t="shared" si="7"/>
        <v>1.0353549313134192</v>
      </c>
      <c r="P11" t="s">
        <v>46</v>
      </c>
      <c r="Q11">
        <f>SUM(I2:I49)</f>
        <v>541.58000000000015</v>
      </c>
    </row>
    <row r="12" spans="1:18" x14ac:dyDescent="0.3">
      <c r="A12" s="2">
        <v>0.20833333333333334</v>
      </c>
      <c r="B12" s="4">
        <v>0.7</v>
      </c>
      <c r="C12" s="12">
        <f t="shared" si="0"/>
        <v>10.5</v>
      </c>
      <c r="D12" s="13">
        <v>0.77</v>
      </c>
      <c r="E12" s="13">
        <f t="shared" si="1"/>
        <v>3.4511831043780639</v>
      </c>
      <c r="F12" s="22">
        <f t="shared" si="2"/>
        <v>10.01</v>
      </c>
      <c r="G12" s="23">
        <v>0.63</v>
      </c>
      <c r="H12" s="23">
        <f t="shared" si="3"/>
        <v>3.2901278928404207</v>
      </c>
      <c r="I12" s="17">
        <f t="shared" si="4"/>
        <v>8.19</v>
      </c>
      <c r="J12" s="18">
        <v>0.45</v>
      </c>
      <c r="K12" s="18">
        <f t="shared" si="5"/>
        <v>2.6919228214148894</v>
      </c>
      <c r="L12" s="26">
        <f t="shared" si="6"/>
        <v>4.05</v>
      </c>
      <c r="M12" s="26">
        <f t="shared" si="7"/>
        <v>1.3311706259743958</v>
      </c>
      <c r="P12" t="s">
        <v>47</v>
      </c>
      <c r="Q12">
        <f>SUM(L2:L49)</f>
        <v>415.98</v>
      </c>
    </row>
    <row r="13" spans="1:18" x14ac:dyDescent="0.3">
      <c r="A13" s="2">
        <v>0.22916666666666666</v>
      </c>
      <c r="B13" s="4">
        <v>1.1000000000000001</v>
      </c>
      <c r="C13" s="12">
        <f t="shared" si="0"/>
        <v>16.5</v>
      </c>
      <c r="D13" s="13">
        <v>1.21</v>
      </c>
      <c r="E13" s="13">
        <f t="shared" si="1"/>
        <v>5.4232877354512432</v>
      </c>
      <c r="F13" s="22">
        <f t="shared" si="2"/>
        <v>15.73</v>
      </c>
      <c r="G13" s="23">
        <v>0.99</v>
      </c>
      <c r="H13" s="23">
        <f t="shared" si="3"/>
        <v>5.1702009744635182</v>
      </c>
      <c r="I13" s="17">
        <f t="shared" si="4"/>
        <v>12.87</v>
      </c>
      <c r="J13" s="18">
        <v>0.7</v>
      </c>
      <c r="K13" s="18">
        <f t="shared" si="5"/>
        <v>4.2301644336519688</v>
      </c>
      <c r="L13" s="26">
        <f t="shared" si="6"/>
        <v>6.3</v>
      </c>
      <c r="M13" s="26">
        <f t="shared" si="7"/>
        <v>2.0707098626268383</v>
      </c>
    </row>
    <row r="14" spans="1:18" x14ac:dyDescent="0.3">
      <c r="A14" s="2">
        <v>0.25</v>
      </c>
      <c r="B14" s="4">
        <v>1.5</v>
      </c>
      <c r="C14" s="12">
        <f t="shared" si="0"/>
        <v>22.5</v>
      </c>
      <c r="D14" s="13">
        <v>1.65</v>
      </c>
      <c r="E14" s="13">
        <f t="shared" si="1"/>
        <v>7.3953923665244226</v>
      </c>
      <c r="F14" s="22">
        <f t="shared" si="2"/>
        <v>21.45</v>
      </c>
      <c r="G14" s="23">
        <v>1.35</v>
      </c>
      <c r="H14" s="23">
        <f t="shared" si="3"/>
        <v>7.0502740560866153</v>
      </c>
      <c r="I14" s="17">
        <f t="shared" si="4"/>
        <v>17.55</v>
      </c>
      <c r="J14" s="18">
        <v>1.1000000000000001</v>
      </c>
      <c r="K14" s="18">
        <f t="shared" si="5"/>
        <v>5.7684060458890496</v>
      </c>
      <c r="L14" s="26">
        <f t="shared" si="6"/>
        <v>9.9</v>
      </c>
      <c r="M14" s="26">
        <f t="shared" si="7"/>
        <v>3.2539726412707459</v>
      </c>
      <c r="Q14">
        <f>SUM(Q9:Q12)</f>
        <v>2312.4300000000003</v>
      </c>
    </row>
    <row r="15" spans="1:18" x14ac:dyDescent="0.3">
      <c r="A15" s="2">
        <v>0.27083333333333331</v>
      </c>
      <c r="B15" s="4">
        <v>1.8</v>
      </c>
      <c r="C15" s="12">
        <f t="shared" si="0"/>
        <v>27</v>
      </c>
      <c r="D15" s="13">
        <v>1.98</v>
      </c>
      <c r="E15" s="13">
        <f t="shared" si="1"/>
        <v>8.8744708398293071</v>
      </c>
      <c r="F15" s="22">
        <f t="shared" si="2"/>
        <v>25.74</v>
      </c>
      <c r="G15" s="23">
        <v>1.62</v>
      </c>
      <c r="H15" s="23">
        <f t="shared" si="3"/>
        <v>8.4603288673039376</v>
      </c>
      <c r="I15" s="17">
        <f t="shared" si="4"/>
        <v>21.060000000000002</v>
      </c>
      <c r="J15" s="18">
        <v>1.5</v>
      </c>
      <c r="K15" s="18">
        <f t="shared" si="5"/>
        <v>6.9220872550668595</v>
      </c>
      <c r="L15" s="26">
        <f t="shared" si="6"/>
        <v>13.5</v>
      </c>
      <c r="M15" s="26">
        <f t="shared" si="7"/>
        <v>4.4372354199146535</v>
      </c>
    </row>
    <row r="16" spans="1:18" x14ac:dyDescent="0.3">
      <c r="A16" s="2">
        <v>0.29166666666666669</v>
      </c>
      <c r="B16" s="4">
        <v>1.6</v>
      </c>
      <c r="C16" s="12">
        <f t="shared" si="0"/>
        <v>24</v>
      </c>
      <c r="D16" s="13">
        <v>1.76</v>
      </c>
      <c r="E16" s="13">
        <f t="shared" si="1"/>
        <v>7.8884185242927174</v>
      </c>
      <c r="F16" s="22">
        <f t="shared" si="2"/>
        <v>22.88</v>
      </c>
      <c r="G16" s="23">
        <v>1.44</v>
      </c>
      <c r="H16" s="23">
        <f t="shared" si="3"/>
        <v>7.52029232649239</v>
      </c>
      <c r="I16" s="17">
        <f t="shared" si="4"/>
        <v>18.72</v>
      </c>
      <c r="J16" s="18">
        <v>1.8</v>
      </c>
      <c r="K16" s="18">
        <f t="shared" si="5"/>
        <v>6.1529664489483187</v>
      </c>
      <c r="L16" s="26">
        <f t="shared" si="6"/>
        <v>16.2</v>
      </c>
      <c r="M16" s="26">
        <f t="shared" si="7"/>
        <v>5.3246825038975834</v>
      </c>
    </row>
    <row r="17" spans="1:13" x14ac:dyDescent="0.3">
      <c r="A17" s="2">
        <v>0.3125</v>
      </c>
      <c r="B17" s="4">
        <v>1.2</v>
      </c>
      <c r="C17" s="12">
        <f t="shared" si="0"/>
        <v>18</v>
      </c>
      <c r="D17" s="13">
        <v>1.32</v>
      </c>
      <c r="E17" s="13">
        <f t="shared" si="1"/>
        <v>5.916313893219538</v>
      </c>
      <c r="F17" s="22">
        <f t="shared" si="2"/>
        <v>17.16</v>
      </c>
      <c r="G17" s="23">
        <v>1.08</v>
      </c>
      <c r="H17" s="23">
        <f t="shared" si="3"/>
        <v>5.6402192448692929</v>
      </c>
      <c r="I17" s="17">
        <f t="shared" si="4"/>
        <v>14.040000000000001</v>
      </c>
      <c r="J17" s="18">
        <v>1.6</v>
      </c>
      <c r="K17" s="18">
        <f t="shared" si="5"/>
        <v>4.6147248367112397</v>
      </c>
      <c r="L17" s="26">
        <f t="shared" si="6"/>
        <v>14.4</v>
      </c>
      <c r="M17" s="26">
        <f t="shared" si="7"/>
        <v>4.7330511145756304</v>
      </c>
    </row>
    <row r="18" spans="1:13" x14ac:dyDescent="0.3">
      <c r="A18" s="2">
        <v>0.33333333333333331</v>
      </c>
      <c r="B18" s="4">
        <v>1</v>
      </c>
      <c r="C18" s="12">
        <f t="shared" si="0"/>
        <v>15</v>
      </c>
      <c r="D18" s="13">
        <v>1.1000000000000001</v>
      </c>
      <c r="E18" s="13">
        <f t="shared" si="1"/>
        <v>4.9302615776829484</v>
      </c>
      <c r="F18" s="22">
        <f t="shared" si="2"/>
        <v>14.3</v>
      </c>
      <c r="G18" s="23">
        <v>0.9</v>
      </c>
      <c r="H18" s="23">
        <f t="shared" si="3"/>
        <v>4.7001827040577444</v>
      </c>
      <c r="I18" s="17">
        <f t="shared" si="4"/>
        <v>11.700000000000001</v>
      </c>
      <c r="J18" s="18">
        <v>1.2</v>
      </c>
      <c r="K18" s="18">
        <f t="shared" si="5"/>
        <v>3.8456040305926997</v>
      </c>
      <c r="L18" s="26">
        <f t="shared" si="6"/>
        <v>10.799999999999999</v>
      </c>
      <c r="M18" s="26">
        <f t="shared" si="7"/>
        <v>3.5497883359317224</v>
      </c>
    </row>
    <row r="19" spans="1:13" x14ac:dyDescent="0.3">
      <c r="A19" s="2">
        <v>0.35416666666666669</v>
      </c>
      <c r="B19" s="4">
        <v>0.85</v>
      </c>
      <c r="C19" s="12">
        <f t="shared" si="0"/>
        <v>12.75</v>
      </c>
      <c r="D19" s="13">
        <v>0.94</v>
      </c>
      <c r="E19" s="13">
        <f t="shared" si="1"/>
        <v>4.1907223410305061</v>
      </c>
      <c r="F19" s="22">
        <f t="shared" si="2"/>
        <v>12.219999999999999</v>
      </c>
      <c r="G19" s="23">
        <v>0.77</v>
      </c>
      <c r="H19" s="23">
        <f t="shared" si="3"/>
        <v>4.0165197652857083</v>
      </c>
      <c r="I19" s="17">
        <f t="shared" si="4"/>
        <v>10.01</v>
      </c>
      <c r="J19" s="18">
        <v>1</v>
      </c>
      <c r="K19" s="18">
        <f t="shared" si="5"/>
        <v>3.2901278928404207</v>
      </c>
      <c r="L19" s="26">
        <f t="shared" si="6"/>
        <v>9</v>
      </c>
      <c r="M19" s="26">
        <f t="shared" si="7"/>
        <v>2.958156946609769</v>
      </c>
    </row>
    <row r="20" spans="1:13" x14ac:dyDescent="0.3">
      <c r="A20" s="2">
        <v>0.375</v>
      </c>
      <c r="B20" s="4">
        <v>0.75</v>
      </c>
      <c r="C20" s="12">
        <f t="shared" si="0"/>
        <v>11.25</v>
      </c>
      <c r="D20" s="13">
        <v>0.83</v>
      </c>
      <c r="E20" s="13">
        <f t="shared" si="1"/>
        <v>3.6976961832622113</v>
      </c>
      <c r="F20" s="22">
        <f t="shared" si="2"/>
        <v>10.79</v>
      </c>
      <c r="G20" s="23">
        <v>0.68</v>
      </c>
      <c r="H20" s="23">
        <f t="shared" si="3"/>
        <v>3.5465014948799336</v>
      </c>
      <c r="I20" s="17">
        <f t="shared" si="4"/>
        <v>8.84</v>
      </c>
      <c r="J20" s="18">
        <v>0.85</v>
      </c>
      <c r="K20" s="18">
        <f t="shared" si="5"/>
        <v>2.9055674897811508</v>
      </c>
      <c r="L20" s="26">
        <f t="shared" si="6"/>
        <v>7.6499999999999995</v>
      </c>
      <c r="M20" s="26">
        <f t="shared" si="7"/>
        <v>2.5144334046183032</v>
      </c>
    </row>
    <row r="21" spans="1:13" x14ac:dyDescent="0.3">
      <c r="A21" s="2">
        <v>0.39583333333333331</v>
      </c>
      <c r="B21" s="4">
        <v>0.7</v>
      </c>
      <c r="C21" s="12">
        <f t="shared" si="0"/>
        <v>10.5</v>
      </c>
      <c r="D21" s="13">
        <v>0.77</v>
      </c>
      <c r="E21" s="13">
        <f t="shared" si="1"/>
        <v>3.4511831043780639</v>
      </c>
      <c r="F21" s="22">
        <f t="shared" si="2"/>
        <v>10.01</v>
      </c>
      <c r="G21" s="23">
        <v>0.63</v>
      </c>
      <c r="H21" s="23">
        <f t="shared" si="3"/>
        <v>3.2901278928404207</v>
      </c>
      <c r="I21" s="17">
        <f t="shared" si="4"/>
        <v>8.19</v>
      </c>
      <c r="J21" s="18">
        <v>0.75</v>
      </c>
      <c r="K21" s="18">
        <f t="shared" si="5"/>
        <v>2.6919228214148894</v>
      </c>
      <c r="L21" s="26">
        <f t="shared" si="6"/>
        <v>6.75</v>
      </c>
      <c r="M21" s="26">
        <f t="shared" si="7"/>
        <v>2.2186177099573268</v>
      </c>
    </row>
    <row r="22" spans="1:13" x14ac:dyDescent="0.3">
      <c r="A22" s="2">
        <v>0.41666666666666669</v>
      </c>
      <c r="B22" s="4">
        <v>0.68</v>
      </c>
      <c r="C22" s="12">
        <f t="shared" si="0"/>
        <v>10.200000000000001</v>
      </c>
      <c r="D22" s="13">
        <v>0.75</v>
      </c>
      <c r="E22" s="13">
        <f t="shared" si="1"/>
        <v>3.3525778728244049</v>
      </c>
      <c r="F22" s="22">
        <f t="shared" si="2"/>
        <v>9.75</v>
      </c>
      <c r="G22" s="23">
        <v>0.61</v>
      </c>
      <c r="H22" s="23">
        <f t="shared" si="3"/>
        <v>3.2046700254939164</v>
      </c>
      <c r="I22" s="17">
        <f t="shared" si="4"/>
        <v>7.93</v>
      </c>
      <c r="J22" s="18">
        <v>0.7</v>
      </c>
      <c r="K22" s="18">
        <f t="shared" si="5"/>
        <v>2.6064649540683851</v>
      </c>
      <c r="L22" s="26">
        <f t="shared" si="6"/>
        <v>6.3</v>
      </c>
      <c r="M22" s="26">
        <f t="shared" si="7"/>
        <v>2.0707098626268383</v>
      </c>
    </row>
    <row r="23" spans="1:13" x14ac:dyDescent="0.3">
      <c r="A23" s="2">
        <v>0.4375</v>
      </c>
      <c r="B23" s="4">
        <v>0.65</v>
      </c>
      <c r="C23" s="12">
        <f t="shared" si="0"/>
        <v>9.75</v>
      </c>
      <c r="D23" s="13">
        <v>0.72</v>
      </c>
      <c r="E23" s="13">
        <f t="shared" si="1"/>
        <v>3.2046700254939164</v>
      </c>
      <c r="F23" s="22">
        <f t="shared" si="2"/>
        <v>9.36</v>
      </c>
      <c r="G23" s="23">
        <v>0.59</v>
      </c>
      <c r="H23" s="23">
        <f t="shared" si="3"/>
        <v>3.0764832244741593</v>
      </c>
      <c r="I23" s="17">
        <f t="shared" si="4"/>
        <v>7.67</v>
      </c>
      <c r="J23" s="18">
        <v>0.68</v>
      </c>
      <c r="K23" s="18">
        <f t="shared" si="5"/>
        <v>2.5210070867218808</v>
      </c>
      <c r="L23" s="26">
        <f t="shared" si="6"/>
        <v>6.12</v>
      </c>
      <c r="M23" s="26">
        <f t="shared" si="7"/>
        <v>2.0115467236946429</v>
      </c>
    </row>
    <row r="24" spans="1:13" x14ac:dyDescent="0.3">
      <c r="A24" s="2">
        <v>0.45833333333333331</v>
      </c>
      <c r="B24" s="4">
        <v>0.63</v>
      </c>
      <c r="C24" s="12">
        <f t="shared" si="0"/>
        <v>9.4499999999999993</v>
      </c>
      <c r="D24" s="13">
        <v>0.69</v>
      </c>
      <c r="E24" s="13">
        <f t="shared" si="1"/>
        <v>3.106064793940257</v>
      </c>
      <c r="F24" s="22">
        <f t="shared" si="2"/>
        <v>8.9699999999999989</v>
      </c>
      <c r="G24" s="23">
        <v>0.56999999999999995</v>
      </c>
      <c r="H24" s="23">
        <f t="shared" si="3"/>
        <v>2.9482964234544027</v>
      </c>
      <c r="I24" s="17">
        <f t="shared" si="4"/>
        <v>7.4099999999999993</v>
      </c>
      <c r="J24" s="18">
        <v>0.65</v>
      </c>
      <c r="K24" s="18">
        <f t="shared" si="5"/>
        <v>2.4355492193753761</v>
      </c>
      <c r="L24" s="26">
        <f t="shared" si="6"/>
        <v>5.8500000000000005</v>
      </c>
      <c r="M24" s="26">
        <f t="shared" si="7"/>
        <v>1.9228020152963499</v>
      </c>
    </row>
    <row r="25" spans="1:13" x14ac:dyDescent="0.3">
      <c r="A25" s="2">
        <v>0.47916666666666669</v>
      </c>
      <c r="B25" s="4">
        <v>0.6</v>
      </c>
      <c r="C25" s="12">
        <f t="shared" si="0"/>
        <v>9</v>
      </c>
      <c r="D25" s="13">
        <v>0.66</v>
      </c>
      <c r="E25" s="13">
        <f t="shared" si="1"/>
        <v>2.958156946609769</v>
      </c>
      <c r="F25" s="22">
        <f t="shared" si="2"/>
        <v>8.58</v>
      </c>
      <c r="G25" s="23">
        <v>0.54</v>
      </c>
      <c r="H25" s="23">
        <f t="shared" si="3"/>
        <v>2.8201096224346465</v>
      </c>
      <c r="I25" s="17">
        <f t="shared" si="4"/>
        <v>7.0200000000000005</v>
      </c>
      <c r="J25" s="18">
        <v>0.63</v>
      </c>
      <c r="K25" s="18">
        <f t="shared" si="5"/>
        <v>2.3073624183556198</v>
      </c>
      <c r="L25" s="26">
        <f t="shared" si="6"/>
        <v>5.67</v>
      </c>
      <c r="M25" s="26">
        <f t="shared" si="7"/>
        <v>1.8636388763641543</v>
      </c>
    </row>
    <row r="26" spans="1:13" x14ac:dyDescent="0.3">
      <c r="A26" s="2">
        <v>0.5</v>
      </c>
      <c r="B26" s="4">
        <v>0.6</v>
      </c>
      <c r="C26" s="12">
        <f t="shared" si="0"/>
        <v>9</v>
      </c>
      <c r="D26" s="13">
        <v>0.66</v>
      </c>
      <c r="E26" s="13">
        <f t="shared" si="1"/>
        <v>2.958156946609769</v>
      </c>
      <c r="F26" s="22">
        <f t="shared" si="2"/>
        <v>8.58</v>
      </c>
      <c r="G26" s="23">
        <v>0.54</v>
      </c>
      <c r="H26" s="23">
        <f t="shared" si="3"/>
        <v>2.8201096224346465</v>
      </c>
      <c r="I26" s="17">
        <f t="shared" si="4"/>
        <v>7.0200000000000005</v>
      </c>
      <c r="J26" s="18">
        <v>0.6</v>
      </c>
      <c r="K26" s="18">
        <f t="shared" si="5"/>
        <v>2.3073624183556198</v>
      </c>
      <c r="L26" s="26">
        <f t="shared" si="6"/>
        <v>5.3999999999999995</v>
      </c>
      <c r="M26" s="26">
        <f t="shared" si="7"/>
        <v>1.7748941679658612</v>
      </c>
    </row>
    <row r="27" spans="1:13" x14ac:dyDescent="0.3">
      <c r="A27" s="2">
        <v>0.52083333333333337</v>
      </c>
      <c r="B27" s="4">
        <v>0.62</v>
      </c>
      <c r="C27" s="12">
        <f t="shared" si="0"/>
        <v>9.3000000000000007</v>
      </c>
      <c r="D27" s="13">
        <v>0.68</v>
      </c>
      <c r="E27" s="13">
        <f t="shared" si="1"/>
        <v>3.056762178163428</v>
      </c>
      <c r="F27" s="22">
        <f t="shared" si="2"/>
        <v>8.84</v>
      </c>
      <c r="G27" s="23">
        <v>0.56000000000000005</v>
      </c>
      <c r="H27" s="23">
        <f t="shared" si="3"/>
        <v>2.9055674897811508</v>
      </c>
      <c r="I27" s="17">
        <f t="shared" si="4"/>
        <v>7.2800000000000011</v>
      </c>
      <c r="J27" s="18">
        <v>0.6</v>
      </c>
      <c r="K27" s="18">
        <f t="shared" si="5"/>
        <v>2.3928202857021246</v>
      </c>
      <c r="L27" s="26">
        <f t="shared" si="6"/>
        <v>5.3999999999999995</v>
      </c>
      <c r="M27" s="26">
        <f t="shared" si="7"/>
        <v>1.7748941679658612</v>
      </c>
    </row>
    <row r="28" spans="1:13" x14ac:dyDescent="0.3">
      <c r="A28" s="2">
        <v>0.54166666666666663</v>
      </c>
      <c r="B28" s="4">
        <v>0.65</v>
      </c>
      <c r="C28" s="12">
        <f t="shared" si="0"/>
        <v>9.75</v>
      </c>
      <c r="D28" s="13">
        <v>0.72</v>
      </c>
      <c r="E28" s="13">
        <f t="shared" si="1"/>
        <v>3.2046700254939164</v>
      </c>
      <c r="F28" s="22">
        <f t="shared" si="2"/>
        <v>9.36</v>
      </c>
      <c r="G28" s="23">
        <v>0.59</v>
      </c>
      <c r="H28" s="23">
        <f t="shared" si="3"/>
        <v>3.0764832244741593</v>
      </c>
      <c r="I28" s="17">
        <f t="shared" si="4"/>
        <v>7.67</v>
      </c>
      <c r="J28" s="18">
        <v>0.62</v>
      </c>
      <c r="K28" s="18">
        <f t="shared" si="5"/>
        <v>2.5210070867218808</v>
      </c>
      <c r="L28" s="26">
        <f t="shared" si="6"/>
        <v>5.58</v>
      </c>
      <c r="M28" s="26">
        <f t="shared" si="7"/>
        <v>1.8340573068980568</v>
      </c>
    </row>
    <row r="29" spans="1:13" x14ac:dyDescent="0.3">
      <c r="A29" s="2">
        <v>0.5625</v>
      </c>
      <c r="B29" s="4">
        <v>0.7</v>
      </c>
      <c r="C29" s="12">
        <f t="shared" si="0"/>
        <v>10.5</v>
      </c>
      <c r="D29" s="13">
        <v>0.77</v>
      </c>
      <c r="E29" s="13">
        <f t="shared" si="1"/>
        <v>3.4511831043780639</v>
      </c>
      <c r="F29" s="22">
        <f t="shared" si="2"/>
        <v>10.01</v>
      </c>
      <c r="G29" s="23">
        <v>0.63</v>
      </c>
      <c r="H29" s="23">
        <f t="shared" si="3"/>
        <v>3.2901278928404207</v>
      </c>
      <c r="I29" s="17">
        <f t="shared" si="4"/>
        <v>8.19</v>
      </c>
      <c r="J29" s="18">
        <v>0.65</v>
      </c>
      <c r="K29" s="18">
        <f t="shared" si="5"/>
        <v>2.6919228214148894</v>
      </c>
      <c r="L29" s="26">
        <f t="shared" si="6"/>
        <v>5.8500000000000005</v>
      </c>
      <c r="M29" s="26">
        <f t="shared" si="7"/>
        <v>1.9228020152963499</v>
      </c>
    </row>
    <row r="30" spans="1:13" x14ac:dyDescent="0.3">
      <c r="A30" s="2">
        <v>0.58333333333333337</v>
      </c>
      <c r="B30" s="4">
        <v>0.75</v>
      </c>
      <c r="C30" s="12">
        <f t="shared" si="0"/>
        <v>11.25</v>
      </c>
      <c r="D30" s="13">
        <v>0.83</v>
      </c>
      <c r="E30" s="13">
        <f t="shared" si="1"/>
        <v>3.6976961832622113</v>
      </c>
      <c r="F30" s="22">
        <f t="shared" si="2"/>
        <v>10.79</v>
      </c>
      <c r="G30" s="23">
        <v>0.68</v>
      </c>
      <c r="H30" s="23">
        <f t="shared" si="3"/>
        <v>3.5465014948799336</v>
      </c>
      <c r="I30" s="17">
        <f t="shared" si="4"/>
        <v>8.84</v>
      </c>
      <c r="J30" s="18">
        <v>0.7</v>
      </c>
      <c r="K30" s="18">
        <f t="shared" si="5"/>
        <v>2.9055674897811508</v>
      </c>
      <c r="L30" s="26">
        <f t="shared" si="6"/>
        <v>6.3</v>
      </c>
      <c r="M30" s="26">
        <f t="shared" si="7"/>
        <v>2.0707098626268383</v>
      </c>
    </row>
    <row r="31" spans="1:13" x14ac:dyDescent="0.3">
      <c r="A31" s="2">
        <v>0.60416666666666663</v>
      </c>
      <c r="B31" s="4">
        <v>0.85</v>
      </c>
      <c r="C31" s="12">
        <f t="shared" si="0"/>
        <v>12.75</v>
      </c>
      <c r="D31" s="13">
        <v>0.94</v>
      </c>
      <c r="E31" s="13">
        <f t="shared" si="1"/>
        <v>4.1907223410305061</v>
      </c>
      <c r="F31" s="22">
        <f t="shared" si="2"/>
        <v>12.219999999999999</v>
      </c>
      <c r="G31" s="23">
        <v>0.77</v>
      </c>
      <c r="H31" s="23">
        <f t="shared" si="3"/>
        <v>4.0165197652857083</v>
      </c>
      <c r="I31" s="17">
        <f t="shared" si="4"/>
        <v>10.01</v>
      </c>
      <c r="J31" s="18">
        <v>0.75</v>
      </c>
      <c r="K31" s="18">
        <f t="shared" si="5"/>
        <v>3.2901278928404207</v>
      </c>
      <c r="L31" s="26">
        <f t="shared" si="6"/>
        <v>6.75</v>
      </c>
      <c r="M31" s="26">
        <f t="shared" si="7"/>
        <v>2.2186177099573268</v>
      </c>
    </row>
    <row r="32" spans="1:13" x14ac:dyDescent="0.3">
      <c r="A32" s="2">
        <v>0.625</v>
      </c>
      <c r="B32" s="4">
        <v>1</v>
      </c>
      <c r="C32" s="12">
        <f t="shared" si="0"/>
        <v>15</v>
      </c>
      <c r="D32" s="13">
        <v>1.1000000000000001</v>
      </c>
      <c r="E32" s="13">
        <f t="shared" si="1"/>
        <v>4.9302615776829484</v>
      </c>
      <c r="F32" s="22">
        <f t="shared" si="2"/>
        <v>14.3</v>
      </c>
      <c r="G32" s="23">
        <v>0.9</v>
      </c>
      <c r="H32" s="23">
        <f t="shared" si="3"/>
        <v>4.7001827040577444</v>
      </c>
      <c r="I32" s="17">
        <f t="shared" si="4"/>
        <v>11.700000000000001</v>
      </c>
      <c r="J32" s="18">
        <v>0.85</v>
      </c>
      <c r="K32" s="18">
        <f t="shared" si="5"/>
        <v>3.8456040305926997</v>
      </c>
      <c r="L32" s="26">
        <f t="shared" si="6"/>
        <v>7.6499999999999995</v>
      </c>
      <c r="M32" s="26">
        <f t="shared" si="7"/>
        <v>2.5144334046183032</v>
      </c>
    </row>
    <row r="33" spans="1:13" x14ac:dyDescent="0.3">
      <c r="A33" s="2">
        <v>0.64583333333333337</v>
      </c>
      <c r="B33" s="4">
        <v>1.2</v>
      </c>
      <c r="C33" s="12">
        <f t="shared" si="0"/>
        <v>18</v>
      </c>
      <c r="D33" s="13">
        <v>1.32</v>
      </c>
      <c r="E33" s="13">
        <f t="shared" si="1"/>
        <v>5.916313893219538</v>
      </c>
      <c r="F33" s="22">
        <f t="shared" si="2"/>
        <v>17.16</v>
      </c>
      <c r="G33" s="23">
        <v>1.08</v>
      </c>
      <c r="H33" s="23">
        <f t="shared" si="3"/>
        <v>5.6402192448692929</v>
      </c>
      <c r="I33" s="17">
        <f t="shared" si="4"/>
        <v>14.040000000000001</v>
      </c>
      <c r="J33" s="18">
        <v>1</v>
      </c>
      <c r="K33" s="18">
        <f t="shared" si="5"/>
        <v>4.6147248367112397</v>
      </c>
      <c r="L33" s="26">
        <f t="shared" si="6"/>
        <v>9</v>
      </c>
      <c r="M33" s="26">
        <f t="shared" si="7"/>
        <v>2.958156946609769</v>
      </c>
    </row>
    <row r="34" spans="1:13" x14ac:dyDescent="0.3">
      <c r="A34" s="2">
        <v>0.66666666666666663</v>
      </c>
      <c r="B34" s="4">
        <v>1.5</v>
      </c>
      <c r="C34" s="12">
        <f t="shared" si="0"/>
        <v>22.5</v>
      </c>
      <c r="D34" s="13">
        <v>1.65</v>
      </c>
      <c r="E34" s="13">
        <f t="shared" si="1"/>
        <v>7.3953923665244226</v>
      </c>
      <c r="F34" s="22">
        <f t="shared" si="2"/>
        <v>21.45</v>
      </c>
      <c r="G34" s="23">
        <v>1.35</v>
      </c>
      <c r="H34" s="23">
        <f t="shared" si="3"/>
        <v>7.0502740560866153</v>
      </c>
      <c r="I34" s="17">
        <f t="shared" si="4"/>
        <v>17.55</v>
      </c>
      <c r="J34" s="18">
        <v>1.2</v>
      </c>
      <c r="K34" s="18">
        <f t="shared" si="5"/>
        <v>5.7684060458890496</v>
      </c>
      <c r="L34" s="26">
        <f t="shared" si="6"/>
        <v>10.799999999999999</v>
      </c>
      <c r="M34" s="26">
        <f t="shared" si="7"/>
        <v>3.5497883359317224</v>
      </c>
    </row>
    <row r="35" spans="1:13" x14ac:dyDescent="0.3">
      <c r="A35" s="2">
        <v>0.6875</v>
      </c>
      <c r="B35" s="4">
        <v>1.8</v>
      </c>
      <c r="C35" s="12">
        <f t="shared" si="0"/>
        <v>27</v>
      </c>
      <c r="D35" s="13">
        <v>1.98</v>
      </c>
      <c r="E35" s="13">
        <f t="shared" si="1"/>
        <v>8.8744708398293071</v>
      </c>
      <c r="F35" s="22">
        <f t="shared" si="2"/>
        <v>25.74</v>
      </c>
      <c r="G35" s="23">
        <v>1.62</v>
      </c>
      <c r="H35" s="23">
        <f t="shared" si="3"/>
        <v>8.4603288673039376</v>
      </c>
      <c r="I35" s="17">
        <f t="shared" si="4"/>
        <v>21.060000000000002</v>
      </c>
      <c r="J35" s="18">
        <v>1.5</v>
      </c>
      <c r="K35" s="18">
        <f t="shared" si="5"/>
        <v>6.9220872550668595</v>
      </c>
      <c r="L35" s="26">
        <f t="shared" si="6"/>
        <v>13.5</v>
      </c>
      <c r="M35" s="26">
        <f t="shared" si="7"/>
        <v>4.4372354199146535</v>
      </c>
    </row>
    <row r="36" spans="1:13" x14ac:dyDescent="0.3">
      <c r="A36" s="2">
        <v>0.70833333333333337</v>
      </c>
      <c r="B36" s="4">
        <v>2.1</v>
      </c>
      <c r="C36" s="12">
        <f t="shared" si="0"/>
        <v>31.5</v>
      </c>
      <c r="D36" s="13">
        <v>2.31</v>
      </c>
      <c r="E36" s="13">
        <f t="shared" si="1"/>
        <v>10.353549313134192</v>
      </c>
      <c r="F36" s="22">
        <f t="shared" si="2"/>
        <v>30.03</v>
      </c>
      <c r="G36" s="23">
        <v>1.89</v>
      </c>
      <c r="H36" s="23">
        <f t="shared" si="3"/>
        <v>9.8703836785212626</v>
      </c>
      <c r="I36" s="17">
        <f t="shared" si="4"/>
        <v>24.57</v>
      </c>
      <c r="J36" s="18">
        <v>1.8</v>
      </c>
      <c r="K36" s="18">
        <f t="shared" si="5"/>
        <v>8.0757684642446694</v>
      </c>
      <c r="L36" s="26">
        <f t="shared" si="6"/>
        <v>16.2</v>
      </c>
      <c r="M36" s="26">
        <f t="shared" si="7"/>
        <v>5.3246825038975834</v>
      </c>
    </row>
    <row r="37" spans="1:13" x14ac:dyDescent="0.3">
      <c r="A37" s="2">
        <v>0.72916666666666663</v>
      </c>
      <c r="B37" s="4">
        <v>2.2999999999999998</v>
      </c>
      <c r="C37" s="12">
        <f t="shared" si="0"/>
        <v>34.5</v>
      </c>
      <c r="D37" s="13">
        <v>2.5299999999999998</v>
      </c>
      <c r="E37" s="13">
        <f t="shared" si="1"/>
        <v>11.339601628670781</v>
      </c>
      <c r="F37" s="22">
        <f t="shared" si="2"/>
        <v>32.89</v>
      </c>
      <c r="G37" s="23">
        <v>2.0699999999999998</v>
      </c>
      <c r="H37" s="23">
        <f t="shared" si="3"/>
        <v>10.81042021933281</v>
      </c>
      <c r="I37" s="17">
        <f t="shared" si="4"/>
        <v>26.909999999999997</v>
      </c>
      <c r="J37" s="18">
        <v>2.1</v>
      </c>
      <c r="K37" s="18">
        <f t="shared" si="5"/>
        <v>8.8448892703632076</v>
      </c>
      <c r="L37" s="26">
        <f t="shared" si="6"/>
        <v>18.900000000000002</v>
      </c>
      <c r="M37" s="26">
        <f t="shared" si="7"/>
        <v>6.2121295878805149</v>
      </c>
    </row>
    <row r="38" spans="1:13" x14ac:dyDescent="0.3">
      <c r="A38" s="2">
        <v>0.75</v>
      </c>
      <c r="B38" s="4">
        <v>2.2000000000000002</v>
      </c>
      <c r="C38" s="12">
        <f t="shared" si="0"/>
        <v>33</v>
      </c>
      <c r="D38" s="13">
        <v>2.42</v>
      </c>
      <c r="E38" s="13">
        <f t="shared" si="1"/>
        <v>10.846575470902486</v>
      </c>
      <c r="F38" s="22">
        <f t="shared" si="2"/>
        <v>31.46</v>
      </c>
      <c r="G38" s="23">
        <v>1.98</v>
      </c>
      <c r="H38" s="23">
        <f t="shared" si="3"/>
        <v>10.340401948927036</v>
      </c>
      <c r="I38" s="17">
        <f t="shared" si="4"/>
        <v>25.74</v>
      </c>
      <c r="J38" s="18">
        <v>2.2999999999999998</v>
      </c>
      <c r="K38" s="18">
        <f t="shared" si="5"/>
        <v>8.4603288673039376</v>
      </c>
      <c r="L38" s="26">
        <f t="shared" si="6"/>
        <v>20.7</v>
      </c>
      <c r="M38" s="26">
        <f t="shared" si="7"/>
        <v>6.8037609772024679</v>
      </c>
    </row>
    <row r="39" spans="1:13" x14ac:dyDescent="0.3">
      <c r="A39" s="2">
        <v>0.77083333333333337</v>
      </c>
      <c r="B39" s="4">
        <v>2.1</v>
      </c>
      <c r="C39" s="12">
        <f t="shared" si="0"/>
        <v>31.5</v>
      </c>
      <c r="D39" s="13">
        <v>2.31</v>
      </c>
      <c r="E39" s="13">
        <f t="shared" si="1"/>
        <v>10.353549313134192</v>
      </c>
      <c r="F39" s="22">
        <f t="shared" si="2"/>
        <v>30.03</v>
      </c>
      <c r="G39" s="23">
        <v>1.89</v>
      </c>
      <c r="H39" s="23">
        <f t="shared" si="3"/>
        <v>9.8703836785212626</v>
      </c>
      <c r="I39" s="17">
        <f t="shared" si="4"/>
        <v>24.57</v>
      </c>
      <c r="J39" s="18">
        <v>2.2000000000000002</v>
      </c>
      <c r="K39" s="18">
        <f t="shared" si="5"/>
        <v>8.0757684642446694</v>
      </c>
      <c r="L39" s="26">
        <f t="shared" si="6"/>
        <v>19.8</v>
      </c>
      <c r="M39" s="26">
        <f t="shared" si="7"/>
        <v>6.5079452825414918</v>
      </c>
    </row>
    <row r="40" spans="1:13" x14ac:dyDescent="0.3">
      <c r="A40" s="2">
        <v>0.79166666666666663</v>
      </c>
      <c r="B40" s="4">
        <v>1.9</v>
      </c>
      <c r="C40" s="12">
        <f t="shared" si="0"/>
        <v>28.5</v>
      </c>
      <c r="D40" s="13">
        <v>2.09</v>
      </c>
      <c r="E40" s="13">
        <f t="shared" si="1"/>
        <v>9.3674969975976019</v>
      </c>
      <c r="F40" s="22">
        <f t="shared" si="2"/>
        <v>27.169999999999998</v>
      </c>
      <c r="G40" s="23">
        <v>1.71</v>
      </c>
      <c r="H40" s="23">
        <f t="shared" si="3"/>
        <v>8.9303471377097132</v>
      </c>
      <c r="I40" s="17">
        <f t="shared" si="4"/>
        <v>22.23</v>
      </c>
      <c r="J40" s="18">
        <v>2.1</v>
      </c>
      <c r="K40" s="18">
        <f t="shared" si="5"/>
        <v>7.3066476581261295</v>
      </c>
      <c r="L40" s="26">
        <f t="shared" si="6"/>
        <v>18.900000000000002</v>
      </c>
      <c r="M40" s="26">
        <f t="shared" si="7"/>
        <v>6.2121295878805149</v>
      </c>
    </row>
    <row r="41" spans="1:13" x14ac:dyDescent="0.3">
      <c r="A41" s="2">
        <v>0.8125</v>
      </c>
      <c r="B41" s="4">
        <v>1.7</v>
      </c>
      <c r="C41" s="12">
        <f t="shared" si="0"/>
        <v>25.5</v>
      </c>
      <c r="D41" s="13">
        <v>1.87</v>
      </c>
      <c r="E41" s="13">
        <f t="shared" si="1"/>
        <v>8.3814446820610122</v>
      </c>
      <c r="F41" s="22">
        <f t="shared" si="2"/>
        <v>24.310000000000002</v>
      </c>
      <c r="G41" s="23">
        <v>1.53</v>
      </c>
      <c r="H41" s="23">
        <f t="shared" si="3"/>
        <v>7.9903105968981656</v>
      </c>
      <c r="I41" s="17">
        <f t="shared" si="4"/>
        <v>19.89</v>
      </c>
      <c r="J41" s="18">
        <v>1.9</v>
      </c>
      <c r="K41" s="18">
        <f t="shared" si="5"/>
        <v>6.5375268520075895</v>
      </c>
      <c r="L41" s="26">
        <f t="shared" si="6"/>
        <v>17.099999999999998</v>
      </c>
      <c r="M41" s="26">
        <f t="shared" si="7"/>
        <v>5.6204981985585603</v>
      </c>
    </row>
    <row r="42" spans="1:13" x14ac:dyDescent="0.3">
      <c r="A42" s="2">
        <v>0.83333333333333337</v>
      </c>
      <c r="B42" s="4">
        <v>1.5</v>
      </c>
      <c r="C42" s="12">
        <f t="shared" si="0"/>
        <v>22.5</v>
      </c>
      <c r="D42" s="13">
        <v>1.65</v>
      </c>
      <c r="E42" s="13">
        <f t="shared" si="1"/>
        <v>7.3953923665244226</v>
      </c>
      <c r="F42" s="22">
        <f t="shared" si="2"/>
        <v>21.45</v>
      </c>
      <c r="G42" s="23">
        <v>1.35</v>
      </c>
      <c r="H42" s="23">
        <f t="shared" si="3"/>
        <v>7.0502740560866153</v>
      </c>
      <c r="I42" s="17">
        <f t="shared" si="4"/>
        <v>17.55</v>
      </c>
      <c r="J42" s="18">
        <v>1.7</v>
      </c>
      <c r="K42" s="18">
        <f t="shared" si="5"/>
        <v>5.7684060458890496</v>
      </c>
      <c r="L42" s="26">
        <f t="shared" si="6"/>
        <v>15.299999999999999</v>
      </c>
      <c r="M42" s="26">
        <f t="shared" si="7"/>
        <v>5.0288668092366064</v>
      </c>
    </row>
    <row r="43" spans="1:13" x14ac:dyDescent="0.3">
      <c r="A43" s="2">
        <v>0.85416666666666663</v>
      </c>
      <c r="B43" s="4">
        <v>1.3</v>
      </c>
      <c r="C43" s="12">
        <f t="shared" si="0"/>
        <v>19.5</v>
      </c>
      <c r="D43" s="13">
        <v>1.43</v>
      </c>
      <c r="E43" s="13">
        <f t="shared" si="1"/>
        <v>6.4093400509878329</v>
      </c>
      <c r="F43" s="22">
        <f t="shared" si="2"/>
        <v>18.59</v>
      </c>
      <c r="G43" s="23">
        <v>1.17</v>
      </c>
      <c r="H43" s="23">
        <f t="shared" si="3"/>
        <v>6.1102375152750668</v>
      </c>
      <c r="I43" s="17">
        <f t="shared" si="4"/>
        <v>15.209999999999999</v>
      </c>
      <c r="J43" s="18">
        <v>1.5</v>
      </c>
      <c r="K43" s="18">
        <f t="shared" si="5"/>
        <v>4.9992852397705088</v>
      </c>
      <c r="L43" s="26">
        <f t="shared" si="6"/>
        <v>13.5</v>
      </c>
      <c r="M43" s="26">
        <f t="shared" si="7"/>
        <v>4.4372354199146535</v>
      </c>
    </row>
    <row r="44" spans="1:13" x14ac:dyDescent="0.3">
      <c r="A44" s="2">
        <v>0.875</v>
      </c>
      <c r="B44" s="4">
        <v>1.1000000000000001</v>
      </c>
      <c r="C44" s="12">
        <f t="shared" si="0"/>
        <v>16.5</v>
      </c>
      <c r="D44" s="13">
        <v>1.21</v>
      </c>
      <c r="E44" s="13">
        <f t="shared" si="1"/>
        <v>5.4232877354512432</v>
      </c>
      <c r="F44" s="22">
        <f t="shared" si="2"/>
        <v>15.73</v>
      </c>
      <c r="G44" s="23">
        <v>0.99</v>
      </c>
      <c r="H44" s="23">
        <f t="shared" si="3"/>
        <v>5.1702009744635182</v>
      </c>
      <c r="I44" s="17">
        <f t="shared" si="4"/>
        <v>12.87</v>
      </c>
      <c r="J44" s="18">
        <v>1.3</v>
      </c>
      <c r="K44" s="18">
        <f t="shared" si="5"/>
        <v>4.2301644336519688</v>
      </c>
      <c r="L44" s="26">
        <f t="shared" si="6"/>
        <v>11.700000000000001</v>
      </c>
      <c r="M44" s="26">
        <f t="shared" si="7"/>
        <v>3.8456040305926997</v>
      </c>
    </row>
    <row r="45" spans="1:13" x14ac:dyDescent="0.3">
      <c r="A45" s="2">
        <v>0.89583333333333337</v>
      </c>
      <c r="B45" s="4">
        <v>0.9</v>
      </c>
      <c r="C45" s="12">
        <f t="shared" si="0"/>
        <v>13.5</v>
      </c>
      <c r="D45" s="13">
        <v>0.99</v>
      </c>
      <c r="E45" s="13">
        <f t="shared" si="1"/>
        <v>4.4372354199146535</v>
      </c>
      <c r="F45" s="22">
        <f t="shared" si="2"/>
        <v>12.87</v>
      </c>
      <c r="G45" s="23">
        <v>0.81</v>
      </c>
      <c r="H45" s="23">
        <f t="shared" si="3"/>
        <v>4.2301644336519688</v>
      </c>
      <c r="I45" s="17">
        <f t="shared" si="4"/>
        <v>10.530000000000001</v>
      </c>
      <c r="J45" s="18">
        <v>1.1000000000000001</v>
      </c>
      <c r="K45" s="18">
        <f t="shared" si="5"/>
        <v>3.4610436275334298</v>
      </c>
      <c r="L45" s="26">
        <f t="shared" si="6"/>
        <v>9.9</v>
      </c>
      <c r="M45" s="26">
        <f t="shared" si="7"/>
        <v>3.2539726412707459</v>
      </c>
    </row>
    <row r="46" spans="1:13" x14ac:dyDescent="0.3">
      <c r="A46" s="2">
        <v>0.91666666666666663</v>
      </c>
      <c r="B46" s="4">
        <v>0.7</v>
      </c>
      <c r="C46" s="12">
        <f t="shared" si="0"/>
        <v>10.5</v>
      </c>
      <c r="D46" s="13">
        <v>0.77</v>
      </c>
      <c r="E46" s="13">
        <f t="shared" si="1"/>
        <v>3.4511831043780639</v>
      </c>
      <c r="F46" s="22">
        <f t="shared" si="2"/>
        <v>10.01</v>
      </c>
      <c r="G46" s="23">
        <v>0.63</v>
      </c>
      <c r="H46" s="23">
        <f t="shared" si="3"/>
        <v>3.2901278928404207</v>
      </c>
      <c r="I46" s="17">
        <f t="shared" si="4"/>
        <v>8.19</v>
      </c>
      <c r="J46" s="18">
        <v>0.9</v>
      </c>
      <c r="K46" s="18">
        <f t="shared" si="5"/>
        <v>2.6919228214148894</v>
      </c>
      <c r="L46" s="26">
        <f t="shared" si="6"/>
        <v>8.1</v>
      </c>
      <c r="M46" s="26">
        <f t="shared" si="7"/>
        <v>2.6623412519487917</v>
      </c>
    </row>
    <row r="47" spans="1:13" x14ac:dyDescent="0.3">
      <c r="A47" s="2">
        <v>0.9375</v>
      </c>
      <c r="B47" s="4">
        <v>0.55000000000000004</v>
      </c>
      <c r="C47" s="12">
        <f t="shared" si="0"/>
        <v>8.25</v>
      </c>
      <c r="D47" s="13">
        <v>0.61</v>
      </c>
      <c r="E47" s="13">
        <f t="shared" si="1"/>
        <v>2.7116438677256216</v>
      </c>
      <c r="F47" s="22">
        <f t="shared" si="2"/>
        <v>7.93</v>
      </c>
      <c r="G47" s="23">
        <v>0.5</v>
      </c>
      <c r="H47" s="23">
        <f t="shared" si="3"/>
        <v>2.6064649540683851</v>
      </c>
      <c r="I47" s="17">
        <f t="shared" si="4"/>
        <v>6.5</v>
      </c>
      <c r="J47" s="18">
        <v>0.7</v>
      </c>
      <c r="K47" s="18">
        <f t="shared" si="5"/>
        <v>2.1364466836626108</v>
      </c>
      <c r="L47" s="26">
        <f t="shared" si="6"/>
        <v>6.3</v>
      </c>
      <c r="M47" s="26">
        <f t="shared" si="7"/>
        <v>2.0707098626268383</v>
      </c>
    </row>
    <row r="48" spans="1:13" x14ac:dyDescent="0.3">
      <c r="A48" s="2">
        <v>0.95833333333333337</v>
      </c>
      <c r="B48" s="4">
        <v>0.48</v>
      </c>
      <c r="C48" s="12">
        <f t="shared" si="0"/>
        <v>7.1999999999999993</v>
      </c>
      <c r="D48" s="13">
        <v>0.53</v>
      </c>
      <c r="E48" s="13">
        <f t="shared" si="1"/>
        <v>2.3665255572878148</v>
      </c>
      <c r="F48" s="22">
        <f t="shared" si="2"/>
        <v>6.8900000000000006</v>
      </c>
      <c r="G48" s="23">
        <v>0.43</v>
      </c>
      <c r="H48" s="23">
        <f t="shared" si="3"/>
        <v>2.2646334846823675</v>
      </c>
      <c r="I48" s="17">
        <f t="shared" si="4"/>
        <v>5.59</v>
      </c>
      <c r="J48" s="18">
        <v>0.55000000000000004</v>
      </c>
      <c r="K48" s="18">
        <f t="shared" si="5"/>
        <v>1.8373441479498454</v>
      </c>
      <c r="L48" s="26">
        <f t="shared" si="6"/>
        <v>4.95</v>
      </c>
      <c r="M48" s="26">
        <f t="shared" si="7"/>
        <v>1.626986320635373</v>
      </c>
    </row>
    <row r="49" spans="1:13" x14ac:dyDescent="0.3">
      <c r="A49" s="2">
        <v>0.97916666666666663</v>
      </c>
      <c r="B49" s="4">
        <v>0.45</v>
      </c>
      <c r="C49" s="12">
        <f t="shared" si="0"/>
        <v>6.75</v>
      </c>
      <c r="D49" s="13">
        <v>0.5</v>
      </c>
      <c r="E49" s="13">
        <f t="shared" si="1"/>
        <v>2.2186177099573268</v>
      </c>
      <c r="F49" s="22">
        <f t="shared" si="2"/>
        <v>6.5</v>
      </c>
      <c r="G49" s="23">
        <v>0.41</v>
      </c>
      <c r="H49" s="23">
        <f t="shared" si="3"/>
        <v>2.1364466836626108</v>
      </c>
      <c r="I49" s="17">
        <f t="shared" si="4"/>
        <v>5.33</v>
      </c>
      <c r="J49" s="18">
        <v>0.48</v>
      </c>
      <c r="K49" s="18">
        <f t="shared" si="5"/>
        <v>1.7518862806033408</v>
      </c>
      <c r="L49" s="26">
        <f t="shared" si="6"/>
        <v>4.32</v>
      </c>
      <c r="M49" s="26">
        <f t="shared" si="7"/>
        <v>1.4199153343726891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opLeftCell="A20" workbookViewId="0">
      <selection sqref="A1:M49"/>
    </sheetView>
  </sheetViews>
  <sheetFormatPr defaultRowHeight="14.4" x14ac:dyDescent="0.3"/>
  <cols>
    <col min="2" max="2" width="12.109375" hidden="1" customWidth="1"/>
    <col min="3" max="3" width="13.77734375" customWidth="1"/>
    <col min="4" max="4" width="13.77734375" hidden="1" customWidth="1"/>
    <col min="5" max="5" width="13.77734375" customWidth="1"/>
    <col min="6" max="6" width="15.5546875" customWidth="1"/>
    <col min="7" max="7" width="15.88671875" hidden="1" customWidth="1"/>
    <col min="8" max="8" width="15.88671875" customWidth="1"/>
    <col min="9" max="9" width="15.109375" customWidth="1"/>
    <col min="10" max="10" width="23.109375" hidden="1" customWidth="1"/>
    <col min="11" max="11" width="23.109375" customWidth="1"/>
    <col min="12" max="12" width="17.109375" customWidth="1"/>
    <col min="16" max="16" width="12.6640625" customWidth="1"/>
  </cols>
  <sheetData>
    <row r="1" spans="1:18" x14ac:dyDescent="0.3">
      <c r="A1" s="1" t="s">
        <v>0</v>
      </c>
      <c r="B1" s="5" t="s">
        <v>5</v>
      </c>
      <c r="C1" s="9" t="s">
        <v>34</v>
      </c>
      <c r="D1" s="10" t="s">
        <v>6</v>
      </c>
      <c r="E1" s="11" t="s">
        <v>39</v>
      </c>
      <c r="F1" s="19" t="s">
        <v>35</v>
      </c>
      <c r="G1" s="20" t="s">
        <v>7</v>
      </c>
      <c r="H1" s="21" t="s">
        <v>39</v>
      </c>
      <c r="I1" s="14" t="s">
        <v>36</v>
      </c>
      <c r="J1" s="15" t="s">
        <v>8</v>
      </c>
      <c r="K1" s="16" t="s">
        <v>39</v>
      </c>
      <c r="L1" s="24" t="s">
        <v>37</v>
      </c>
      <c r="M1" s="25" t="s">
        <v>39</v>
      </c>
      <c r="P1" t="s">
        <v>38</v>
      </c>
      <c r="Q1">
        <v>0.95</v>
      </c>
    </row>
    <row r="2" spans="1:18" x14ac:dyDescent="0.3">
      <c r="A2" s="2">
        <v>0</v>
      </c>
      <c r="B2" s="4">
        <v>0.4</v>
      </c>
      <c r="C2" s="12">
        <f>10*B2</f>
        <v>4</v>
      </c>
      <c r="D2" s="13">
        <v>0.44</v>
      </c>
      <c r="E2" s="13">
        <f>C2*$Q$2</f>
        <v>1.3147364207154528</v>
      </c>
      <c r="F2" s="22">
        <f>15*D2</f>
        <v>6.6</v>
      </c>
      <c r="G2" s="23">
        <v>0.36</v>
      </c>
      <c r="H2" s="23">
        <f>F2*$Q$2</f>
        <v>2.1693150941804968</v>
      </c>
      <c r="I2" s="17">
        <f>G2*15</f>
        <v>5.3999999999999995</v>
      </c>
      <c r="J2" s="18">
        <v>0.45</v>
      </c>
      <c r="K2" s="18">
        <f>I2*$Q$2</f>
        <v>1.7748941679658612</v>
      </c>
      <c r="L2" s="26">
        <f>20*J2</f>
        <v>9</v>
      </c>
      <c r="M2" s="26">
        <f>L2*$Q$2</f>
        <v>2.958156946609769</v>
      </c>
      <c r="Q2">
        <f>TAN(ACOS(Q1))</f>
        <v>0.32868410517886321</v>
      </c>
    </row>
    <row r="3" spans="1:18" x14ac:dyDescent="0.3">
      <c r="A3" s="2">
        <v>2.0833333333333332E-2</v>
      </c>
      <c r="B3" s="4">
        <v>0.38</v>
      </c>
      <c r="C3" s="12">
        <f t="shared" ref="C3:C49" si="0">10*B3</f>
        <v>3.8</v>
      </c>
      <c r="D3" s="13">
        <v>0.42</v>
      </c>
      <c r="E3" s="13">
        <f t="shared" ref="E3:E49" si="1">C3*$Q$2</f>
        <v>1.2489995996796801</v>
      </c>
      <c r="F3" s="22">
        <f t="shared" ref="F3:F49" si="2">15*D3</f>
        <v>6.3</v>
      </c>
      <c r="G3" s="23">
        <v>0.34</v>
      </c>
      <c r="H3" s="23">
        <f t="shared" ref="H3:H49" si="3">F3*$Q$2</f>
        <v>2.0707098626268383</v>
      </c>
      <c r="I3" s="17">
        <f t="shared" ref="I3:I49" si="4">G3*15</f>
        <v>5.1000000000000005</v>
      </c>
      <c r="J3" s="18">
        <v>0.4</v>
      </c>
      <c r="K3" s="18">
        <f t="shared" ref="K3:K49" si="5">I3*$Q$2</f>
        <v>1.6762889364122024</v>
      </c>
      <c r="L3" s="26">
        <f t="shared" ref="L3:L49" si="6">20*J3</f>
        <v>8</v>
      </c>
      <c r="M3" s="26">
        <f t="shared" ref="M3:M49" si="7">L3*$Q$2</f>
        <v>2.6294728414309056</v>
      </c>
    </row>
    <row r="4" spans="1:18" x14ac:dyDescent="0.3">
      <c r="A4" s="2">
        <v>4.1666666666666664E-2</v>
      </c>
      <c r="B4" s="4">
        <v>0.35</v>
      </c>
      <c r="C4" s="12">
        <f t="shared" si="0"/>
        <v>3.5</v>
      </c>
      <c r="D4" s="13">
        <v>0.39</v>
      </c>
      <c r="E4" s="13">
        <f t="shared" si="1"/>
        <v>1.1503943681260211</v>
      </c>
      <c r="F4" s="22">
        <f t="shared" si="2"/>
        <v>5.8500000000000005</v>
      </c>
      <c r="G4" s="23">
        <v>0.32</v>
      </c>
      <c r="H4" s="23">
        <f t="shared" si="3"/>
        <v>1.9228020152963499</v>
      </c>
      <c r="I4" s="17">
        <f t="shared" si="4"/>
        <v>4.8</v>
      </c>
      <c r="J4" s="18">
        <v>0.38</v>
      </c>
      <c r="K4" s="18">
        <f t="shared" si="5"/>
        <v>1.5776837048585433</v>
      </c>
      <c r="L4" s="26">
        <f t="shared" si="6"/>
        <v>7.6</v>
      </c>
      <c r="M4" s="26">
        <f t="shared" si="7"/>
        <v>2.4979991993593602</v>
      </c>
      <c r="P4" t="s">
        <v>40</v>
      </c>
      <c r="Q4" s="12">
        <f>MAX(C2:C49)</f>
        <v>23</v>
      </c>
      <c r="R4">
        <f>Q4*Q2</f>
        <v>7.5597344191138536</v>
      </c>
    </row>
    <row r="5" spans="1:18" x14ac:dyDescent="0.3">
      <c r="A5" s="2">
        <v>6.25E-2</v>
      </c>
      <c r="B5" s="4">
        <v>0.33</v>
      </c>
      <c r="C5" s="12">
        <f t="shared" si="0"/>
        <v>3.3000000000000003</v>
      </c>
      <c r="D5" s="13">
        <v>0.36</v>
      </c>
      <c r="E5" s="13">
        <f t="shared" si="1"/>
        <v>1.0846575470902486</v>
      </c>
      <c r="F5" s="22">
        <f t="shared" si="2"/>
        <v>5.3999999999999995</v>
      </c>
      <c r="G5" s="23">
        <v>0.3</v>
      </c>
      <c r="H5" s="23">
        <f t="shared" si="3"/>
        <v>1.7748941679658612</v>
      </c>
      <c r="I5" s="17">
        <f t="shared" si="4"/>
        <v>4.5</v>
      </c>
      <c r="J5" s="18">
        <v>0.35</v>
      </c>
      <c r="K5" s="18">
        <f t="shared" si="5"/>
        <v>1.4790784733048845</v>
      </c>
      <c r="L5" s="26">
        <f t="shared" si="6"/>
        <v>7</v>
      </c>
      <c r="M5" s="26">
        <f t="shared" si="7"/>
        <v>2.3007887362520423</v>
      </c>
      <c r="P5" t="s">
        <v>41</v>
      </c>
      <c r="Q5" s="22">
        <f>MAX(F2:F49)</f>
        <v>37.949999999999996</v>
      </c>
      <c r="R5">
        <f>Q5*Q2</f>
        <v>12.473561791537858</v>
      </c>
    </row>
    <row r="6" spans="1:18" x14ac:dyDescent="0.3">
      <c r="A6" s="2">
        <v>8.3333333333333329E-2</v>
      </c>
      <c r="B6" s="4">
        <v>0.32</v>
      </c>
      <c r="C6" s="12">
        <f t="shared" si="0"/>
        <v>3.2</v>
      </c>
      <c r="D6" s="13">
        <v>0.35</v>
      </c>
      <c r="E6" s="13">
        <f t="shared" si="1"/>
        <v>1.0517891365723624</v>
      </c>
      <c r="F6" s="22">
        <f t="shared" si="2"/>
        <v>5.25</v>
      </c>
      <c r="G6" s="23">
        <v>0.28999999999999998</v>
      </c>
      <c r="H6" s="23">
        <f t="shared" si="3"/>
        <v>1.7255915521890319</v>
      </c>
      <c r="I6" s="17">
        <f t="shared" si="4"/>
        <v>4.3499999999999996</v>
      </c>
      <c r="J6" s="18">
        <v>0.33</v>
      </c>
      <c r="K6" s="18">
        <f t="shared" si="5"/>
        <v>1.4297758575280548</v>
      </c>
      <c r="L6" s="26">
        <f t="shared" si="6"/>
        <v>6.6000000000000005</v>
      </c>
      <c r="M6" s="26">
        <f t="shared" si="7"/>
        <v>2.1693150941804973</v>
      </c>
      <c r="P6" t="s">
        <v>42</v>
      </c>
      <c r="Q6" s="17">
        <f>MAX(I2:I49)</f>
        <v>31.049999999999997</v>
      </c>
      <c r="R6">
        <f>Q6*Q2</f>
        <v>10.205641465803701</v>
      </c>
    </row>
    <row r="7" spans="1:18" x14ac:dyDescent="0.3">
      <c r="A7" s="2">
        <v>0.10416666666666667</v>
      </c>
      <c r="B7" s="4">
        <v>0.31</v>
      </c>
      <c r="C7" s="12">
        <f t="shared" si="0"/>
        <v>3.1</v>
      </c>
      <c r="D7" s="13">
        <v>0.34</v>
      </c>
      <c r="E7" s="13">
        <f t="shared" si="1"/>
        <v>1.0189207260544759</v>
      </c>
      <c r="F7" s="22">
        <f t="shared" si="2"/>
        <v>5.1000000000000005</v>
      </c>
      <c r="G7" s="23">
        <v>0.28000000000000003</v>
      </c>
      <c r="H7" s="23">
        <f t="shared" si="3"/>
        <v>1.6762889364122024</v>
      </c>
      <c r="I7" s="17">
        <f t="shared" si="4"/>
        <v>4.2</v>
      </c>
      <c r="J7" s="18">
        <v>0.32</v>
      </c>
      <c r="K7" s="18">
        <f t="shared" si="5"/>
        <v>1.3804732417512255</v>
      </c>
      <c r="L7" s="26">
        <f t="shared" si="6"/>
        <v>6.4</v>
      </c>
      <c r="M7" s="26">
        <f t="shared" si="7"/>
        <v>2.1035782731447248</v>
      </c>
      <c r="P7" t="s">
        <v>43</v>
      </c>
      <c r="Q7" s="26">
        <f>MAX(L2:L49)</f>
        <v>46</v>
      </c>
      <c r="R7">
        <f>Q7*Q2</f>
        <v>15.119468838227707</v>
      </c>
    </row>
    <row r="8" spans="1:18" x14ac:dyDescent="0.3">
      <c r="A8" s="2">
        <v>0.125</v>
      </c>
      <c r="B8" s="4">
        <v>0.3</v>
      </c>
      <c r="C8" s="12">
        <f t="shared" si="0"/>
        <v>3</v>
      </c>
      <c r="D8" s="13">
        <v>0.33</v>
      </c>
      <c r="E8" s="13">
        <f t="shared" si="1"/>
        <v>0.98605231553658967</v>
      </c>
      <c r="F8" s="22">
        <f t="shared" si="2"/>
        <v>4.95</v>
      </c>
      <c r="G8" s="23">
        <v>0.27</v>
      </c>
      <c r="H8" s="23">
        <f t="shared" si="3"/>
        <v>1.626986320635373</v>
      </c>
      <c r="I8" s="17">
        <f t="shared" si="4"/>
        <v>4.0500000000000007</v>
      </c>
      <c r="J8" s="18">
        <v>0.31</v>
      </c>
      <c r="K8" s="18">
        <f t="shared" si="5"/>
        <v>1.3311706259743963</v>
      </c>
      <c r="L8" s="26">
        <f t="shared" si="6"/>
        <v>6.2</v>
      </c>
      <c r="M8" s="26">
        <f t="shared" si="7"/>
        <v>2.0378414521089518</v>
      </c>
    </row>
    <row r="9" spans="1:18" x14ac:dyDescent="0.3">
      <c r="A9" s="2">
        <v>0.14583333333333334</v>
      </c>
      <c r="B9" s="4">
        <v>0.32</v>
      </c>
      <c r="C9" s="12">
        <f t="shared" si="0"/>
        <v>3.2</v>
      </c>
      <c r="D9" s="13">
        <v>0.35</v>
      </c>
      <c r="E9" s="13">
        <f t="shared" si="1"/>
        <v>1.0517891365723624</v>
      </c>
      <c r="F9" s="22">
        <f t="shared" si="2"/>
        <v>5.25</v>
      </c>
      <c r="G9" s="23">
        <v>0.28999999999999998</v>
      </c>
      <c r="H9" s="23">
        <f t="shared" si="3"/>
        <v>1.7255915521890319</v>
      </c>
      <c r="I9" s="17">
        <f t="shared" si="4"/>
        <v>4.3499999999999996</v>
      </c>
      <c r="J9" s="18">
        <v>0.3</v>
      </c>
      <c r="K9" s="18">
        <f t="shared" si="5"/>
        <v>1.4297758575280548</v>
      </c>
      <c r="L9" s="26">
        <f t="shared" si="6"/>
        <v>6</v>
      </c>
      <c r="M9" s="26">
        <f t="shared" si="7"/>
        <v>1.9721046310731793</v>
      </c>
      <c r="P9" t="s">
        <v>45</v>
      </c>
      <c r="Q9">
        <f>SUM(C2:C49)</f>
        <v>462.2</v>
      </c>
    </row>
    <row r="10" spans="1:18" x14ac:dyDescent="0.3">
      <c r="A10" s="2">
        <v>0.16666666666666666</v>
      </c>
      <c r="B10" s="4">
        <v>0.35</v>
      </c>
      <c r="C10" s="12">
        <f t="shared" si="0"/>
        <v>3.5</v>
      </c>
      <c r="D10" s="13">
        <v>0.39</v>
      </c>
      <c r="E10" s="13">
        <f t="shared" si="1"/>
        <v>1.1503943681260211</v>
      </c>
      <c r="F10" s="22">
        <f t="shared" si="2"/>
        <v>5.8500000000000005</v>
      </c>
      <c r="G10" s="23">
        <v>0.32</v>
      </c>
      <c r="H10" s="23">
        <f t="shared" si="3"/>
        <v>1.9228020152963499</v>
      </c>
      <c r="I10" s="17">
        <f t="shared" si="4"/>
        <v>4.8</v>
      </c>
      <c r="J10" s="18">
        <v>0.32</v>
      </c>
      <c r="K10" s="18">
        <f t="shared" si="5"/>
        <v>1.5776837048585433</v>
      </c>
      <c r="L10" s="26">
        <f t="shared" si="6"/>
        <v>6.4</v>
      </c>
      <c r="M10" s="26">
        <f t="shared" si="7"/>
        <v>2.1035782731447248</v>
      </c>
      <c r="P10" t="s">
        <v>44</v>
      </c>
      <c r="Q10">
        <f>SUM(F2:F49)</f>
        <v>763.34999999999991</v>
      </c>
    </row>
    <row r="11" spans="1:18" x14ac:dyDescent="0.3">
      <c r="A11" s="2">
        <v>0.1875</v>
      </c>
      <c r="B11" s="4">
        <v>0.45</v>
      </c>
      <c r="C11" s="12">
        <f t="shared" si="0"/>
        <v>4.5</v>
      </c>
      <c r="D11" s="13">
        <v>0.5</v>
      </c>
      <c r="E11" s="13">
        <f t="shared" si="1"/>
        <v>1.4790784733048845</v>
      </c>
      <c r="F11" s="22">
        <f t="shared" si="2"/>
        <v>7.5</v>
      </c>
      <c r="G11" s="23">
        <v>0.41</v>
      </c>
      <c r="H11" s="23">
        <f t="shared" si="3"/>
        <v>2.4651307888414742</v>
      </c>
      <c r="I11" s="17">
        <f t="shared" si="4"/>
        <v>6.1499999999999995</v>
      </c>
      <c r="J11" s="18">
        <v>0.35</v>
      </c>
      <c r="K11" s="18">
        <f t="shared" si="5"/>
        <v>2.0214072468500084</v>
      </c>
      <c r="L11" s="26">
        <f t="shared" si="6"/>
        <v>7</v>
      </c>
      <c r="M11" s="26">
        <f t="shared" si="7"/>
        <v>2.3007887362520423</v>
      </c>
      <c r="P11" t="s">
        <v>46</v>
      </c>
      <c r="Q11">
        <f>SUM(I2:I49)</f>
        <v>624.9</v>
      </c>
    </row>
    <row r="12" spans="1:18" x14ac:dyDescent="0.3">
      <c r="A12" s="2">
        <v>0.20833333333333334</v>
      </c>
      <c r="B12" s="4">
        <v>0.7</v>
      </c>
      <c r="C12" s="12">
        <f t="shared" si="0"/>
        <v>7</v>
      </c>
      <c r="D12" s="13">
        <v>0.77</v>
      </c>
      <c r="E12" s="13">
        <f t="shared" si="1"/>
        <v>2.3007887362520423</v>
      </c>
      <c r="F12" s="22">
        <f t="shared" si="2"/>
        <v>11.55</v>
      </c>
      <c r="G12" s="23">
        <v>0.63</v>
      </c>
      <c r="H12" s="23">
        <f t="shared" si="3"/>
        <v>3.7963014148158702</v>
      </c>
      <c r="I12" s="17">
        <f t="shared" si="4"/>
        <v>9.4499999999999993</v>
      </c>
      <c r="J12" s="18">
        <v>0.45</v>
      </c>
      <c r="K12" s="18">
        <f t="shared" si="5"/>
        <v>3.106064793940257</v>
      </c>
      <c r="L12" s="26">
        <f t="shared" si="6"/>
        <v>9</v>
      </c>
      <c r="M12" s="26">
        <f t="shared" si="7"/>
        <v>2.958156946609769</v>
      </c>
      <c r="P12" t="s">
        <v>47</v>
      </c>
      <c r="Q12">
        <f>SUM(L2:L49)</f>
        <v>924.4</v>
      </c>
    </row>
    <row r="13" spans="1:18" x14ac:dyDescent="0.3">
      <c r="A13" s="2">
        <v>0.22916666666666666</v>
      </c>
      <c r="B13" s="4">
        <v>1.1000000000000001</v>
      </c>
      <c r="C13" s="12">
        <f t="shared" si="0"/>
        <v>11</v>
      </c>
      <c r="D13" s="13">
        <v>1.21</v>
      </c>
      <c r="E13" s="13">
        <f t="shared" si="1"/>
        <v>3.6155251569674953</v>
      </c>
      <c r="F13" s="22">
        <f t="shared" si="2"/>
        <v>18.149999999999999</v>
      </c>
      <c r="G13" s="23">
        <v>0.99</v>
      </c>
      <c r="H13" s="23">
        <f t="shared" si="3"/>
        <v>5.9656165089963666</v>
      </c>
      <c r="I13" s="17">
        <f t="shared" si="4"/>
        <v>14.85</v>
      </c>
      <c r="J13" s="18">
        <v>0.7</v>
      </c>
      <c r="K13" s="18">
        <f t="shared" si="5"/>
        <v>4.8809589619061189</v>
      </c>
      <c r="L13" s="26">
        <f t="shared" si="6"/>
        <v>14</v>
      </c>
      <c r="M13" s="26">
        <f t="shared" si="7"/>
        <v>4.6015774725040846</v>
      </c>
    </row>
    <row r="14" spans="1:18" x14ac:dyDescent="0.3">
      <c r="A14" s="2">
        <v>0.25</v>
      </c>
      <c r="B14" s="4">
        <v>1.5</v>
      </c>
      <c r="C14" s="12">
        <f t="shared" si="0"/>
        <v>15</v>
      </c>
      <c r="D14" s="13">
        <v>1.65</v>
      </c>
      <c r="E14" s="13">
        <f t="shared" si="1"/>
        <v>4.9302615776829484</v>
      </c>
      <c r="F14" s="22">
        <f t="shared" si="2"/>
        <v>24.75</v>
      </c>
      <c r="G14" s="23">
        <v>1.35</v>
      </c>
      <c r="H14" s="23">
        <f t="shared" si="3"/>
        <v>8.1349316031768648</v>
      </c>
      <c r="I14" s="17">
        <f t="shared" si="4"/>
        <v>20.25</v>
      </c>
      <c r="J14" s="18">
        <v>1.1000000000000001</v>
      </c>
      <c r="K14" s="18">
        <f t="shared" si="5"/>
        <v>6.6558531298719803</v>
      </c>
      <c r="L14" s="26">
        <f t="shared" si="6"/>
        <v>22</v>
      </c>
      <c r="M14" s="26">
        <f t="shared" si="7"/>
        <v>7.2310503139349906</v>
      </c>
      <c r="Q14">
        <f>SUM(Q9:Q12)</f>
        <v>2774.85</v>
      </c>
    </row>
    <row r="15" spans="1:18" x14ac:dyDescent="0.3">
      <c r="A15" s="2">
        <v>0.27083333333333331</v>
      </c>
      <c r="B15" s="4">
        <v>1.8</v>
      </c>
      <c r="C15" s="12">
        <f t="shared" si="0"/>
        <v>18</v>
      </c>
      <c r="D15" s="13">
        <v>1.98</v>
      </c>
      <c r="E15" s="13">
        <f t="shared" si="1"/>
        <v>5.916313893219538</v>
      </c>
      <c r="F15" s="22">
        <f t="shared" si="2"/>
        <v>29.7</v>
      </c>
      <c r="G15" s="23">
        <v>1.62</v>
      </c>
      <c r="H15" s="23">
        <f t="shared" si="3"/>
        <v>9.7619179238122378</v>
      </c>
      <c r="I15" s="17">
        <f t="shared" si="4"/>
        <v>24.3</v>
      </c>
      <c r="J15" s="18">
        <v>1.5</v>
      </c>
      <c r="K15" s="18">
        <f t="shared" si="5"/>
        <v>7.9870237558463764</v>
      </c>
      <c r="L15" s="26">
        <f t="shared" si="6"/>
        <v>30</v>
      </c>
      <c r="M15" s="26">
        <f t="shared" si="7"/>
        <v>9.8605231553658967</v>
      </c>
    </row>
    <row r="16" spans="1:18" x14ac:dyDescent="0.3">
      <c r="A16" s="2">
        <v>0.29166666666666669</v>
      </c>
      <c r="B16" s="4">
        <v>1.6</v>
      </c>
      <c r="C16" s="12">
        <f t="shared" si="0"/>
        <v>16</v>
      </c>
      <c r="D16" s="13">
        <v>1.76</v>
      </c>
      <c r="E16" s="13">
        <f t="shared" si="1"/>
        <v>5.2589456828618113</v>
      </c>
      <c r="F16" s="22">
        <f t="shared" si="2"/>
        <v>26.4</v>
      </c>
      <c r="G16" s="23">
        <v>1.44</v>
      </c>
      <c r="H16" s="23">
        <f t="shared" si="3"/>
        <v>8.6772603767219874</v>
      </c>
      <c r="I16" s="17">
        <f t="shared" si="4"/>
        <v>21.599999999999998</v>
      </c>
      <c r="J16" s="18">
        <v>1.8</v>
      </c>
      <c r="K16" s="18">
        <f t="shared" si="5"/>
        <v>7.0995766718634448</v>
      </c>
      <c r="L16" s="26">
        <f t="shared" si="6"/>
        <v>36</v>
      </c>
      <c r="M16" s="26">
        <f t="shared" si="7"/>
        <v>11.832627786439076</v>
      </c>
    </row>
    <row r="17" spans="1:13" x14ac:dyDescent="0.3">
      <c r="A17" s="2">
        <v>0.3125</v>
      </c>
      <c r="B17" s="4">
        <v>1.2</v>
      </c>
      <c r="C17" s="12">
        <f t="shared" si="0"/>
        <v>12</v>
      </c>
      <c r="D17" s="13">
        <v>1.32</v>
      </c>
      <c r="E17" s="13">
        <f t="shared" si="1"/>
        <v>3.9442092621463587</v>
      </c>
      <c r="F17" s="22">
        <f t="shared" si="2"/>
        <v>19.8</v>
      </c>
      <c r="G17" s="23">
        <v>1.08</v>
      </c>
      <c r="H17" s="23">
        <f t="shared" si="3"/>
        <v>6.5079452825414918</v>
      </c>
      <c r="I17" s="17">
        <f t="shared" si="4"/>
        <v>16.200000000000003</v>
      </c>
      <c r="J17" s="18">
        <v>1.6</v>
      </c>
      <c r="K17" s="18">
        <f t="shared" si="5"/>
        <v>5.3246825038975851</v>
      </c>
      <c r="L17" s="26">
        <f t="shared" si="6"/>
        <v>32</v>
      </c>
      <c r="M17" s="26">
        <f t="shared" si="7"/>
        <v>10.517891365723623</v>
      </c>
    </row>
    <row r="18" spans="1:13" x14ac:dyDescent="0.3">
      <c r="A18" s="2">
        <v>0.33333333333333331</v>
      </c>
      <c r="B18" s="4">
        <v>1</v>
      </c>
      <c r="C18" s="12">
        <f t="shared" si="0"/>
        <v>10</v>
      </c>
      <c r="D18" s="13">
        <v>1.1000000000000001</v>
      </c>
      <c r="E18" s="13">
        <f t="shared" si="1"/>
        <v>3.286841051788632</v>
      </c>
      <c r="F18" s="22">
        <f t="shared" si="2"/>
        <v>16.5</v>
      </c>
      <c r="G18" s="23">
        <v>0.9</v>
      </c>
      <c r="H18" s="23">
        <f t="shared" si="3"/>
        <v>5.4232877354512432</v>
      </c>
      <c r="I18" s="17">
        <f t="shared" si="4"/>
        <v>13.5</v>
      </c>
      <c r="J18" s="18">
        <v>1.2</v>
      </c>
      <c r="K18" s="18">
        <f t="shared" si="5"/>
        <v>4.4372354199146535</v>
      </c>
      <c r="L18" s="26">
        <f t="shared" si="6"/>
        <v>24</v>
      </c>
      <c r="M18" s="26">
        <f t="shared" si="7"/>
        <v>7.8884185242927174</v>
      </c>
    </row>
    <row r="19" spans="1:13" x14ac:dyDescent="0.3">
      <c r="A19" s="2">
        <v>0.35416666666666669</v>
      </c>
      <c r="B19" s="4">
        <v>0.85</v>
      </c>
      <c r="C19" s="12">
        <f t="shared" si="0"/>
        <v>8.5</v>
      </c>
      <c r="D19" s="13">
        <v>0.94</v>
      </c>
      <c r="E19" s="13">
        <f t="shared" si="1"/>
        <v>2.7938148940203371</v>
      </c>
      <c r="F19" s="22">
        <f t="shared" si="2"/>
        <v>14.1</v>
      </c>
      <c r="G19" s="23">
        <v>0.77</v>
      </c>
      <c r="H19" s="23">
        <f t="shared" si="3"/>
        <v>4.6344458830219715</v>
      </c>
      <c r="I19" s="17">
        <f t="shared" si="4"/>
        <v>11.55</v>
      </c>
      <c r="J19" s="18">
        <v>1</v>
      </c>
      <c r="K19" s="18">
        <f t="shared" si="5"/>
        <v>3.7963014148158702</v>
      </c>
      <c r="L19" s="26">
        <f t="shared" si="6"/>
        <v>20</v>
      </c>
      <c r="M19" s="26">
        <f t="shared" si="7"/>
        <v>6.5736821035772639</v>
      </c>
    </row>
    <row r="20" spans="1:13" x14ac:dyDescent="0.3">
      <c r="A20" s="2">
        <v>0.375</v>
      </c>
      <c r="B20" s="4">
        <v>0.75</v>
      </c>
      <c r="C20" s="12">
        <f t="shared" si="0"/>
        <v>7.5</v>
      </c>
      <c r="D20" s="13">
        <v>0.83</v>
      </c>
      <c r="E20" s="13">
        <f t="shared" si="1"/>
        <v>2.4651307888414742</v>
      </c>
      <c r="F20" s="22">
        <f t="shared" si="2"/>
        <v>12.45</v>
      </c>
      <c r="G20" s="23">
        <v>0.68</v>
      </c>
      <c r="H20" s="23">
        <f t="shared" si="3"/>
        <v>4.0921171094768463</v>
      </c>
      <c r="I20" s="17">
        <f t="shared" si="4"/>
        <v>10.200000000000001</v>
      </c>
      <c r="J20" s="18">
        <v>0.85</v>
      </c>
      <c r="K20" s="18">
        <f t="shared" si="5"/>
        <v>3.3525778728244049</v>
      </c>
      <c r="L20" s="26">
        <f t="shared" si="6"/>
        <v>17</v>
      </c>
      <c r="M20" s="26">
        <f t="shared" si="7"/>
        <v>5.5876297880406742</v>
      </c>
    </row>
    <row r="21" spans="1:13" x14ac:dyDescent="0.3">
      <c r="A21" s="2">
        <v>0.39583333333333331</v>
      </c>
      <c r="B21" s="4">
        <v>0.7</v>
      </c>
      <c r="C21" s="12">
        <f t="shared" si="0"/>
        <v>7</v>
      </c>
      <c r="D21" s="13">
        <v>0.77</v>
      </c>
      <c r="E21" s="13">
        <f t="shared" si="1"/>
        <v>2.3007887362520423</v>
      </c>
      <c r="F21" s="22">
        <f t="shared" si="2"/>
        <v>11.55</v>
      </c>
      <c r="G21" s="23">
        <v>0.63</v>
      </c>
      <c r="H21" s="23">
        <f t="shared" si="3"/>
        <v>3.7963014148158702</v>
      </c>
      <c r="I21" s="17">
        <f t="shared" si="4"/>
        <v>9.4499999999999993</v>
      </c>
      <c r="J21" s="18">
        <v>0.75</v>
      </c>
      <c r="K21" s="18">
        <f t="shared" si="5"/>
        <v>3.106064793940257</v>
      </c>
      <c r="L21" s="26">
        <f t="shared" si="6"/>
        <v>15</v>
      </c>
      <c r="M21" s="26">
        <f t="shared" si="7"/>
        <v>4.9302615776829484</v>
      </c>
    </row>
    <row r="22" spans="1:13" x14ac:dyDescent="0.3">
      <c r="A22" s="2">
        <v>0.41666666666666669</v>
      </c>
      <c r="B22" s="4">
        <v>0.68</v>
      </c>
      <c r="C22" s="12">
        <f t="shared" si="0"/>
        <v>6.8000000000000007</v>
      </c>
      <c r="D22" s="13">
        <v>0.75</v>
      </c>
      <c r="E22" s="13">
        <f t="shared" si="1"/>
        <v>2.2350519152162702</v>
      </c>
      <c r="F22" s="22">
        <f t="shared" si="2"/>
        <v>11.25</v>
      </c>
      <c r="G22" s="23">
        <v>0.61</v>
      </c>
      <c r="H22" s="23">
        <f t="shared" si="3"/>
        <v>3.6976961832622113</v>
      </c>
      <c r="I22" s="17">
        <f t="shared" si="4"/>
        <v>9.15</v>
      </c>
      <c r="J22" s="18">
        <v>0.7</v>
      </c>
      <c r="K22" s="18">
        <f t="shared" si="5"/>
        <v>3.0074595623865985</v>
      </c>
      <c r="L22" s="26">
        <f t="shared" si="6"/>
        <v>14</v>
      </c>
      <c r="M22" s="26">
        <f t="shared" si="7"/>
        <v>4.6015774725040846</v>
      </c>
    </row>
    <row r="23" spans="1:13" x14ac:dyDescent="0.3">
      <c r="A23" s="2">
        <v>0.4375</v>
      </c>
      <c r="B23" s="4">
        <v>0.65</v>
      </c>
      <c r="C23" s="12">
        <f t="shared" si="0"/>
        <v>6.5</v>
      </c>
      <c r="D23" s="13">
        <v>0.72</v>
      </c>
      <c r="E23" s="13">
        <f t="shared" si="1"/>
        <v>2.1364466836626108</v>
      </c>
      <c r="F23" s="22">
        <f t="shared" si="2"/>
        <v>10.799999999999999</v>
      </c>
      <c r="G23" s="23">
        <v>0.59</v>
      </c>
      <c r="H23" s="23">
        <f t="shared" si="3"/>
        <v>3.5497883359317224</v>
      </c>
      <c r="I23" s="17">
        <f t="shared" si="4"/>
        <v>8.85</v>
      </c>
      <c r="J23" s="18">
        <v>0.68</v>
      </c>
      <c r="K23" s="18">
        <f t="shared" si="5"/>
        <v>2.9088543308329391</v>
      </c>
      <c r="L23" s="26">
        <f t="shared" si="6"/>
        <v>13.600000000000001</v>
      </c>
      <c r="M23" s="26">
        <f t="shared" si="7"/>
        <v>4.4701038304325404</v>
      </c>
    </row>
    <row r="24" spans="1:13" x14ac:dyDescent="0.3">
      <c r="A24" s="2">
        <v>0.45833333333333331</v>
      </c>
      <c r="B24" s="4">
        <v>0.63</v>
      </c>
      <c r="C24" s="12">
        <f t="shared" si="0"/>
        <v>6.3</v>
      </c>
      <c r="D24" s="13">
        <v>0.69</v>
      </c>
      <c r="E24" s="13">
        <f t="shared" si="1"/>
        <v>2.0707098626268383</v>
      </c>
      <c r="F24" s="22">
        <f t="shared" si="2"/>
        <v>10.35</v>
      </c>
      <c r="G24" s="23">
        <v>0.56999999999999995</v>
      </c>
      <c r="H24" s="23">
        <f t="shared" si="3"/>
        <v>3.4018804886012339</v>
      </c>
      <c r="I24" s="17">
        <f t="shared" si="4"/>
        <v>8.5499999999999989</v>
      </c>
      <c r="J24" s="18">
        <v>0.65</v>
      </c>
      <c r="K24" s="18">
        <f t="shared" si="5"/>
        <v>2.8102490992792801</v>
      </c>
      <c r="L24" s="26">
        <f t="shared" si="6"/>
        <v>13</v>
      </c>
      <c r="M24" s="26">
        <f t="shared" si="7"/>
        <v>4.2728933673252216</v>
      </c>
    </row>
    <row r="25" spans="1:13" x14ac:dyDescent="0.3">
      <c r="A25" s="2">
        <v>0.47916666666666669</v>
      </c>
      <c r="B25" s="4">
        <v>0.6</v>
      </c>
      <c r="C25" s="12">
        <f t="shared" si="0"/>
        <v>6</v>
      </c>
      <c r="D25" s="13">
        <v>0.66</v>
      </c>
      <c r="E25" s="13">
        <f t="shared" si="1"/>
        <v>1.9721046310731793</v>
      </c>
      <c r="F25" s="22">
        <f t="shared" si="2"/>
        <v>9.9</v>
      </c>
      <c r="G25" s="23">
        <v>0.54</v>
      </c>
      <c r="H25" s="23">
        <f t="shared" si="3"/>
        <v>3.2539726412707459</v>
      </c>
      <c r="I25" s="17">
        <f t="shared" si="4"/>
        <v>8.1000000000000014</v>
      </c>
      <c r="J25" s="18">
        <v>0.63</v>
      </c>
      <c r="K25" s="18">
        <f t="shared" si="5"/>
        <v>2.6623412519487926</v>
      </c>
      <c r="L25" s="26">
        <f t="shared" si="6"/>
        <v>12.6</v>
      </c>
      <c r="M25" s="26">
        <f t="shared" si="7"/>
        <v>4.1414197252536766</v>
      </c>
    </row>
    <row r="26" spans="1:13" x14ac:dyDescent="0.3">
      <c r="A26" s="2">
        <v>0.5</v>
      </c>
      <c r="B26" s="4">
        <v>0.6</v>
      </c>
      <c r="C26" s="12">
        <f t="shared" si="0"/>
        <v>6</v>
      </c>
      <c r="D26" s="13">
        <v>0.66</v>
      </c>
      <c r="E26" s="13">
        <f t="shared" si="1"/>
        <v>1.9721046310731793</v>
      </c>
      <c r="F26" s="22">
        <f t="shared" si="2"/>
        <v>9.9</v>
      </c>
      <c r="G26" s="23">
        <v>0.54</v>
      </c>
      <c r="H26" s="23">
        <f t="shared" si="3"/>
        <v>3.2539726412707459</v>
      </c>
      <c r="I26" s="17">
        <f t="shared" si="4"/>
        <v>8.1000000000000014</v>
      </c>
      <c r="J26" s="18">
        <v>0.6</v>
      </c>
      <c r="K26" s="18">
        <f t="shared" si="5"/>
        <v>2.6623412519487926</v>
      </c>
      <c r="L26" s="26">
        <f t="shared" si="6"/>
        <v>12</v>
      </c>
      <c r="M26" s="26">
        <f t="shared" si="7"/>
        <v>3.9442092621463587</v>
      </c>
    </row>
    <row r="27" spans="1:13" x14ac:dyDescent="0.3">
      <c r="A27" s="2">
        <v>0.52083333333333337</v>
      </c>
      <c r="B27" s="4">
        <v>0.62</v>
      </c>
      <c r="C27" s="12">
        <f t="shared" si="0"/>
        <v>6.2</v>
      </c>
      <c r="D27" s="13">
        <v>0.68</v>
      </c>
      <c r="E27" s="13">
        <f t="shared" si="1"/>
        <v>2.0378414521089518</v>
      </c>
      <c r="F27" s="22">
        <f t="shared" si="2"/>
        <v>10.200000000000001</v>
      </c>
      <c r="G27" s="23">
        <v>0.56000000000000005</v>
      </c>
      <c r="H27" s="23">
        <f t="shared" si="3"/>
        <v>3.3525778728244049</v>
      </c>
      <c r="I27" s="17">
        <f t="shared" si="4"/>
        <v>8.4</v>
      </c>
      <c r="J27" s="18">
        <v>0.6</v>
      </c>
      <c r="K27" s="18">
        <f t="shared" si="5"/>
        <v>2.7609464835024511</v>
      </c>
      <c r="L27" s="26">
        <f t="shared" si="6"/>
        <v>12</v>
      </c>
      <c r="M27" s="26">
        <f t="shared" si="7"/>
        <v>3.9442092621463587</v>
      </c>
    </row>
    <row r="28" spans="1:13" x14ac:dyDescent="0.3">
      <c r="A28" s="2">
        <v>0.54166666666666663</v>
      </c>
      <c r="B28" s="4">
        <v>0.65</v>
      </c>
      <c r="C28" s="12">
        <f t="shared" si="0"/>
        <v>6.5</v>
      </c>
      <c r="D28" s="13">
        <v>0.72</v>
      </c>
      <c r="E28" s="13">
        <f t="shared" si="1"/>
        <v>2.1364466836626108</v>
      </c>
      <c r="F28" s="22">
        <f t="shared" si="2"/>
        <v>10.799999999999999</v>
      </c>
      <c r="G28" s="23">
        <v>0.59</v>
      </c>
      <c r="H28" s="23">
        <f t="shared" si="3"/>
        <v>3.5497883359317224</v>
      </c>
      <c r="I28" s="17">
        <f t="shared" si="4"/>
        <v>8.85</v>
      </c>
      <c r="J28" s="18">
        <v>0.62</v>
      </c>
      <c r="K28" s="18">
        <f t="shared" si="5"/>
        <v>2.9088543308329391</v>
      </c>
      <c r="L28" s="26">
        <f t="shared" si="6"/>
        <v>12.4</v>
      </c>
      <c r="M28" s="26">
        <f t="shared" si="7"/>
        <v>4.0756829042179037</v>
      </c>
    </row>
    <row r="29" spans="1:13" x14ac:dyDescent="0.3">
      <c r="A29" s="2">
        <v>0.5625</v>
      </c>
      <c r="B29" s="4">
        <v>0.7</v>
      </c>
      <c r="C29" s="12">
        <f t="shared" si="0"/>
        <v>7</v>
      </c>
      <c r="D29" s="13">
        <v>0.77</v>
      </c>
      <c r="E29" s="13">
        <f t="shared" si="1"/>
        <v>2.3007887362520423</v>
      </c>
      <c r="F29" s="22">
        <f t="shared" si="2"/>
        <v>11.55</v>
      </c>
      <c r="G29" s="23">
        <v>0.63</v>
      </c>
      <c r="H29" s="23">
        <f t="shared" si="3"/>
        <v>3.7963014148158702</v>
      </c>
      <c r="I29" s="17">
        <f t="shared" si="4"/>
        <v>9.4499999999999993</v>
      </c>
      <c r="J29" s="18">
        <v>0.65</v>
      </c>
      <c r="K29" s="18">
        <f t="shared" si="5"/>
        <v>3.106064793940257</v>
      </c>
      <c r="L29" s="26">
        <f t="shared" si="6"/>
        <v>13</v>
      </c>
      <c r="M29" s="26">
        <f t="shared" si="7"/>
        <v>4.2728933673252216</v>
      </c>
    </row>
    <row r="30" spans="1:13" x14ac:dyDescent="0.3">
      <c r="A30" s="2">
        <v>0.58333333333333337</v>
      </c>
      <c r="B30" s="4">
        <v>0.75</v>
      </c>
      <c r="C30" s="12">
        <f t="shared" si="0"/>
        <v>7.5</v>
      </c>
      <c r="D30" s="13">
        <v>0.83</v>
      </c>
      <c r="E30" s="13">
        <f t="shared" si="1"/>
        <v>2.4651307888414742</v>
      </c>
      <c r="F30" s="22">
        <f t="shared" si="2"/>
        <v>12.45</v>
      </c>
      <c r="G30" s="23">
        <v>0.68</v>
      </c>
      <c r="H30" s="23">
        <f t="shared" si="3"/>
        <v>4.0921171094768463</v>
      </c>
      <c r="I30" s="17">
        <f t="shared" si="4"/>
        <v>10.200000000000001</v>
      </c>
      <c r="J30" s="18">
        <v>0.7</v>
      </c>
      <c r="K30" s="18">
        <f t="shared" si="5"/>
        <v>3.3525778728244049</v>
      </c>
      <c r="L30" s="26">
        <f t="shared" si="6"/>
        <v>14</v>
      </c>
      <c r="M30" s="26">
        <f t="shared" si="7"/>
        <v>4.6015774725040846</v>
      </c>
    </row>
    <row r="31" spans="1:13" x14ac:dyDescent="0.3">
      <c r="A31" s="2">
        <v>0.60416666666666663</v>
      </c>
      <c r="B31" s="4">
        <v>0.85</v>
      </c>
      <c r="C31" s="12">
        <f t="shared" si="0"/>
        <v>8.5</v>
      </c>
      <c r="D31" s="13">
        <v>0.94</v>
      </c>
      <c r="E31" s="13">
        <f t="shared" si="1"/>
        <v>2.7938148940203371</v>
      </c>
      <c r="F31" s="22">
        <f t="shared" si="2"/>
        <v>14.1</v>
      </c>
      <c r="G31" s="23">
        <v>0.77</v>
      </c>
      <c r="H31" s="23">
        <f t="shared" si="3"/>
        <v>4.6344458830219715</v>
      </c>
      <c r="I31" s="17">
        <f t="shared" si="4"/>
        <v>11.55</v>
      </c>
      <c r="J31" s="18">
        <v>0.75</v>
      </c>
      <c r="K31" s="18">
        <f t="shared" si="5"/>
        <v>3.7963014148158702</v>
      </c>
      <c r="L31" s="26">
        <f t="shared" si="6"/>
        <v>15</v>
      </c>
      <c r="M31" s="26">
        <f t="shared" si="7"/>
        <v>4.9302615776829484</v>
      </c>
    </row>
    <row r="32" spans="1:13" x14ac:dyDescent="0.3">
      <c r="A32" s="2">
        <v>0.625</v>
      </c>
      <c r="B32" s="4">
        <v>1</v>
      </c>
      <c r="C32" s="12">
        <f t="shared" si="0"/>
        <v>10</v>
      </c>
      <c r="D32" s="13">
        <v>1.1000000000000001</v>
      </c>
      <c r="E32" s="13">
        <f t="shared" si="1"/>
        <v>3.286841051788632</v>
      </c>
      <c r="F32" s="22">
        <f t="shared" si="2"/>
        <v>16.5</v>
      </c>
      <c r="G32" s="23">
        <v>0.9</v>
      </c>
      <c r="H32" s="23">
        <f t="shared" si="3"/>
        <v>5.4232877354512432</v>
      </c>
      <c r="I32" s="17">
        <f t="shared" si="4"/>
        <v>13.5</v>
      </c>
      <c r="J32" s="18">
        <v>0.85</v>
      </c>
      <c r="K32" s="18">
        <f t="shared" si="5"/>
        <v>4.4372354199146535</v>
      </c>
      <c r="L32" s="26">
        <f t="shared" si="6"/>
        <v>17</v>
      </c>
      <c r="M32" s="26">
        <f t="shared" si="7"/>
        <v>5.5876297880406742</v>
      </c>
    </row>
    <row r="33" spans="1:13" x14ac:dyDescent="0.3">
      <c r="A33" s="2">
        <v>0.64583333333333337</v>
      </c>
      <c r="B33" s="4">
        <v>1.2</v>
      </c>
      <c r="C33" s="12">
        <f t="shared" si="0"/>
        <v>12</v>
      </c>
      <c r="D33" s="13">
        <v>1.32</v>
      </c>
      <c r="E33" s="13">
        <f t="shared" si="1"/>
        <v>3.9442092621463587</v>
      </c>
      <c r="F33" s="22">
        <f t="shared" si="2"/>
        <v>19.8</v>
      </c>
      <c r="G33" s="23">
        <v>1.08</v>
      </c>
      <c r="H33" s="23">
        <f t="shared" si="3"/>
        <v>6.5079452825414918</v>
      </c>
      <c r="I33" s="17">
        <f t="shared" si="4"/>
        <v>16.200000000000003</v>
      </c>
      <c r="J33" s="18">
        <v>1</v>
      </c>
      <c r="K33" s="18">
        <f t="shared" si="5"/>
        <v>5.3246825038975851</v>
      </c>
      <c r="L33" s="26">
        <f t="shared" si="6"/>
        <v>20</v>
      </c>
      <c r="M33" s="26">
        <f t="shared" si="7"/>
        <v>6.5736821035772639</v>
      </c>
    </row>
    <row r="34" spans="1:13" x14ac:dyDescent="0.3">
      <c r="A34" s="2">
        <v>0.66666666666666663</v>
      </c>
      <c r="B34" s="4">
        <v>1.5</v>
      </c>
      <c r="C34" s="12">
        <f t="shared" si="0"/>
        <v>15</v>
      </c>
      <c r="D34" s="13">
        <v>1.65</v>
      </c>
      <c r="E34" s="13">
        <f t="shared" si="1"/>
        <v>4.9302615776829484</v>
      </c>
      <c r="F34" s="22">
        <f t="shared" si="2"/>
        <v>24.75</v>
      </c>
      <c r="G34" s="23">
        <v>1.35</v>
      </c>
      <c r="H34" s="23">
        <f t="shared" si="3"/>
        <v>8.1349316031768648</v>
      </c>
      <c r="I34" s="17">
        <f t="shared" si="4"/>
        <v>20.25</v>
      </c>
      <c r="J34" s="18">
        <v>1.2</v>
      </c>
      <c r="K34" s="18">
        <f t="shared" si="5"/>
        <v>6.6558531298719803</v>
      </c>
      <c r="L34" s="26">
        <f t="shared" si="6"/>
        <v>24</v>
      </c>
      <c r="M34" s="26">
        <f t="shared" si="7"/>
        <v>7.8884185242927174</v>
      </c>
    </row>
    <row r="35" spans="1:13" x14ac:dyDescent="0.3">
      <c r="A35" s="2">
        <v>0.6875</v>
      </c>
      <c r="B35" s="4">
        <v>1.8</v>
      </c>
      <c r="C35" s="12">
        <f t="shared" si="0"/>
        <v>18</v>
      </c>
      <c r="D35" s="13">
        <v>1.98</v>
      </c>
      <c r="E35" s="13">
        <f t="shared" si="1"/>
        <v>5.916313893219538</v>
      </c>
      <c r="F35" s="22">
        <f t="shared" si="2"/>
        <v>29.7</v>
      </c>
      <c r="G35" s="23">
        <v>1.62</v>
      </c>
      <c r="H35" s="23">
        <f t="shared" si="3"/>
        <v>9.7619179238122378</v>
      </c>
      <c r="I35" s="17">
        <f t="shared" si="4"/>
        <v>24.3</v>
      </c>
      <c r="J35" s="18">
        <v>1.5</v>
      </c>
      <c r="K35" s="18">
        <f t="shared" si="5"/>
        <v>7.9870237558463764</v>
      </c>
      <c r="L35" s="26">
        <f t="shared" si="6"/>
        <v>30</v>
      </c>
      <c r="M35" s="26">
        <f t="shared" si="7"/>
        <v>9.8605231553658967</v>
      </c>
    </row>
    <row r="36" spans="1:13" x14ac:dyDescent="0.3">
      <c r="A36" s="2">
        <v>0.70833333333333337</v>
      </c>
      <c r="B36" s="4">
        <v>2.1</v>
      </c>
      <c r="C36" s="12">
        <f t="shared" si="0"/>
        <v>21</v>
      </c>
      <c r="D36" s="13">
        <v>2.31</v>
      </c>
      <c r="E36" s="13">
        <f t="shared" si="1"/>
        <v>6.9023662087561277</v>
      </c>
      <c r="F36" s="22">
        <f t="shared" si="2"/>
        <v>34.65</v>
      </c>
      <c r="G36" s="23">
        <v>1.89</v>
      </c>
      <c r="H36" s="23">
        <f t="shared" si="3"/>
        <v>11.388904244447609</v>
      </c>
      <c r="I36" s="17">
        <f t="shared" si="4"/>
        <v>28.349999999999998</v>
      </c>
      <c r="J36" s="18">
        <v>1.8</v>
      </c>
      <c r="K36" s="18">
        <f t="shared" si="5"/>
        <v>9.3181943818207706</v>
      </c>
      <c r="L36" s="26">
        <f t="shared" si="6"/>
        <v>36</v>
      </c>
      <c r="M36" s="26">
        <f t="shared" si="7"/>
        <v>11.832627786439076</v>
      </c>
    </row>
    <row r="37" spans="1:13" x14ac:dyDescent="0.3">
      <c r="A37" s="2">
        <v>0.72916666666666663</v>
      </c>
      <c r="B37" s="4">
        <v>2.2999999999999998</v>
      </c>
      <c r="C37" s="12">
        <f t="shared" si="0"/>
        <v>23</v>
      </c>
      <c r="D37" s="13">
        <v>2.5299999999999998</v>
      </c>
      <c r="E37" s="13">
        <f t="shared" si="1"/>
        <v>7.5597344191138536</v>
      </c>
      <c r="F37" s="22">
        <f t="shared" si="2"/>
        <v>37.949999999999996</v>
      </c>
      <c r="G37" s="23">
        <v>2.0699999999999998</v>
      </c>
      <c r="H37" s="23">
        <f t="shared" si="3"/>
        <v>12.473561791537858</v>
      </c>
      <c r="I37" s="17">
        <f t="shared" si="4"/>
        <v>31.049999999999997</v>
      </c>
      <c r="J37" s="18">
        <v>2.1</v>
      </c>
      <c r="K37" s="18">
        <f t="shared" si="5"/>
        <v>10.205641465803701</v>
      </c>
      <c r="L37" s="26">
        <f t="shared" si="6"/>
        <v>42</v>
      </c>
      <c r="M37" s="26">
        <f t="shared" si="7"/>
        <v>13.804732417512255</v>
      </c>
    </row>
    <row r="38" spans="1:13" x14ac:dyDescent="0.3">
      <c r="A38" s="2">
        <v>0.75</v>
      </c>
      <c r="B38" s="4">
        <v>2.2000000000000002</v>
      </c>
      <c r="C38" s="12">
        <f t="shared" si="0"/>
        <v>22</v>
      </c>
      <c r="D38" s="13">
        <v>2.42</v>
      </c>
      <c r="E38" s="13">
        <f t="shared" si="1"/>
        <v>7.2310503139349906</v>
      </c>
      <c r="F38" s="22">
        <f t="shared" si="2"/>
        <v>36.299999999999997</v>
      </c>
      <c r="G38" s="23">
        <v>1.98</v>
      </c>
      <c r="H38" s="23">
        <f t="shared" si="3"/>
        <v>11.931233017992733</v>
      </c>
      <c r="I38" s="17">
        <f t="shared" si="4"/>
        <v>29.7</v>
      </c>
      <c r="J38" s="18">
        <v>2.2999999999999998</v>
      </c>
      <c r="K38" s="18">
        <f t="shared" si="5"/>
        <v>9.7619179238122378</v>
      </c>
      <c r="L38" s="26">
        <f t="shared" si="6"/>
        <v>46</v>
      </c>
      <c r="M38" s="26">
        <f t="shared" si="7"/>
        <v>15.119468838227707</v>
      </c>
    </row>
    <row r="39" spans="1:13" x14ac:dyDescent="0.3">
      <c r="A39" s="2">
        <v>0.77083333333333337</v>
      </c>
      <c r="B39" s="4">
        <v>2.1</v>
      </c>
      <c r="C39" s="12">
        <f t="shared" si="0"/>
        <v>21</v>
      </c>
      <c r="D39" s="13">
        <v>2.31</v>
      </c>
      <c r="E39" s="13">
        <f t="shared" si="1"/>
        <v>6.9023662087561277</v>
      </c>
      <c r="F39" s="22">
        <f t="shared" si="2"/>
        <v>34.65</v>
      </c>
      <c r="G39" s="23">
        <v>1.89</v>
      </c>
      <c r="H39" s="23">
        <f t="shared" si="3"/>
        <v>11.388904244447609</v>
      </c>
      <c r="I39" s="17">
        <f t="shared" si="4"/>
        <v>28.349999999999998</v>
      </c>
      <c r="J39" s="18">
        <v>2.2000000000000002</v>
      </c>
      <c r="K39" s="18">
        <f t="shared" si="5"/>
        <v>9.3181943818207706</v>
      </c>
      <c r="L39" s="26">
        <f t="shared" si="6"/>
        <v>44</v>
      </c>
      <c r="M39" s="26">
        <f t="shared" si="7"/>
        <v>14.462100627869981</v>
      </c>
    </row>
    <row r="40" spans="1:13" x14ac:dyDescent="0.3">
      <c r="A40" s="2">
        <v>0.79166666666666663</v>
      </c>
      <c r="B40" s="4">
        <v>1.9</v>
      </c>
      <c r="C40" s="12">
        <f t="shared" si="0"/>
        <v>19</v>
      </c>
      <c r="D40" s="13">
        <v>2.09</v>
      </c>
      <c r="E40" s="13">
        <f t="shared" si="1"/>
        <v>6.244997998398401</v>
      </c>
      <c r="F40" s="22">
        <f t="shared" si="2"/>
        <v>31.349999999999998</v>
      </c>
      <c r="G40" s="23">
        <v>1.71</v>
      </c>
      <c r="H40" s="23">
        <f t="shared" si="3"/>
        <v>10.30424669735736</v>
      </c>
      <c r="I40" s="17">
        <f t="shared" si="4"/>
        <v>25.65</v>
      </c>
      <c r="J40" s="18">
        <v>2.1</v>
      </c>
      <c r="K40" s="18">
        <f t="shared" si="5"/>
        <v>8.4307472978378399</v>
      </c>
      <c r="L40" s="26">
        <f t="shared" si="6"/>
        <v>42</v>
      </c>
      <c r="M40" s="26">
        <f t="shared" si="7"/>
        <v>13.804732417512255</v>
      </c>
    </row>
    <row r="41" spans="1:13" x14ac:dyDescent="0.3">
      <c r="A41" s="2">
        <v>0.8125</v>
      </c>
      <c r="B41" s="4">
        <v>1.7</v>
      </c>
      <c r="C41" s="12">
        <f t="shared" si="0"/>
        <v>17</v>
      </c>
      <c r="D41" s="13">
        <v>1.87</v>
      </c>
      <c r="E41" s="13">
        <f t="shared" si="1"/>
        <v>5.5876297880406742</v>
      </c>
      <c r="F41" s="22">
        <f t="shared" si="2"/>
        <v>28.05</v>
      </c>
      <c r="G41" s="23">
        <v>1.53</v>
      </c>
      <c r="H41" s="23">
        <f t="shared" si="3"/>
        <v>9.2195891502671135</v>
      </c>
      <c r="I41" s="17">
        <f t="shared" si="4"/>
        <v>22.95</v>
      </c>
      <c r="J41" s="18">
        <v>1.9</v>
      </c>
      <c r="K41" s="18">
        <f t="shared" si="5"/>
        <v>7.5433002138549101</v>
      </c>
      <c r="L41" s="26">
        <f t="shared" si="6"/>
        <v>38</v>
      </c>
      <c r="M41" s="26">
        <f t="shared" si="7"/>
        <v>12.489995996796802</v>
      </c>
    </row>
    <row r="42" spans="1:13" x14ac:dyDescent="0.3">
      <c r="A42" s="2">
        <v>0.83333333333333337</v>
      </c>
      <c r="B42" s="4">
        <v>1.5</v>
      </c>
      <c r="C42" s="12">
        <f t="shared" si="0"/>
        <v>15</v>
      </c>
      <c r="D42" s="13">
        <v>1.65</v>
      </c>
      <c r="E42" s="13">
        <f t="shared" si="1"/>
        <v>4.9302615776829484</v>
      </c>
      <c r="F42" s="22">
        <f t="shared" si="2"/>
        <v>24.75</v>
      </c>
      <c r="G42" s="23">
        <v>1.35</v>
      </c>
      <c r="H42" s="23">
        <f t="shared" si="3"/>
        <v>8.1349316031768648</v>
      </c>
      <c r="I42" s="17">
        <f t="shared" si="4"/>
        <v>20.25</v>
      </c>
      <c r="J42" s="18">
        <v>1.7</v>
      </c>
      <c r="K42" s="18">
        <f t="shared" si="5"/>
        <v>6.6558531298719803</v>
      </c>
      <c r="L42" s="26">
        <f t="shared" si="6"/>
        <v>34</v>
      </c>
      <c r="M42" s="26">
        <f t="shared" si="7"/>
        <v>11.175259576081348</v>
      </c>
    </row>
    <row r="43" spans="1:13" x14ac:dyDescent="0.3">
      <c r="A43" s="2">
        <v>0.85416666666666663</v>
      </c>
      <c r="B43" s="4">
        <v>1.3</v>
      </c>
      <c r="C43" s="12">
        <f t="shared" si="0"/>
        <v>13</v>
      </c>
      <c r="D43" s="13">
        <v>1.43</v>
      </c>
      <c r="E43" s="13">
        <f t="shared" si="1"/>
        <v>4.2728933673252216</v>
      </c>
      <c r="F43" s="22">
        <f t="shared" si="2"/>
        <v>21.45</v>
      </c>
      <c r="G43" s="23">
        <v>1.17</v>
      </c>
      <c r="H43" s="23">
        <f t="shared" si="3"/>
        <v>7.0502740560866153</v>
      </c>
      <c r="I43" s="17">
        <f t="shared" si="4"/>
        <v>17.549999999999997</v>
      </c>
      <c r="J43" s="18">
        <v>1.5</v>
      </c>
      <c r="K43" s="18">
        <f t="shared" si="5"/>
        <v>5.7684060458890487</v>
      </c>
      <c r="L43" s="26">
        <f t="shared" si="6"/>
        <v>30</v>
      </c>
      <c r="M43" s="26">
        <f t="shared" si="7"/>
        <v>9.8605231553658967</v>
      </c>
    </row>
    <row r="44" spans="1:13" x14ac:dyDescent="0.3">
      <c r="A44" s="2">
        <v>0.875</v>
      </c>
      <c r="B44" s="4">
        <v>1.1000000000000001</v>
      </c>
      <c r="C44" s="12">
        <f t="shared" si="0"/>
        <v>11</v>
      </c>
      <c r="D44" s="13">
        <v>1.21</v>
      </c>
      <c r="E44" s="13">
        <f t="shared" si="1"/>
        <v>3.6155251569674953</v>
      </c>
      <c r="F44" s="22">
        <f t="shared" si="2"/>
        <v>18.149999999999999</v>
      </c>
      <c r="G44" s="23">
        <v>0.99</v>
      </c>
      <c r="H44" s="23">
        <f t="shared" si="3"/>
        <v>5.9656165089963666</v>
      </c>
      <c r="I44" s="17">
        <f t="shared" si="4"/>
        <v>14.85</v>
      </c>
      <c r="J44" s="18">
        <v>1.3</v>
      </c>
      <c r="K44" s="18">
        <f t="shared" si="5"/>
        <v>4.8809589619061189</v>
      </c>
      <c r="L44" s="26">
        <f t="shared" si="6"/>
        <v>26</v>
      </c>
      <c r="M44" s="26">
        <f t="shared" si="7"/>
        <v>8.5457867346504433</v>
      </c>
    </row>
    <row r="45" spans="1:13" x14ac:dyDescent="0.3">
      <c r="A45" s="2">
        <v>0.89583333333333337</v>
      </c>
      <c r="B45" s="4">
        <v>0.9</v>
      </c>
      <c r="C45" s="12">
        <f t="shared" si="0"/>
        <v>9</v>
      </c>
      <c r="D45" s="13">
        <v>0.99</v>
      </c>
      <c r="E45" s="13">
        <f t="shared" si="1"/>
        <v>2.958156946609769</v>
      </c>
      <c r="F45" s="22">
        <f t="shared" si="2"/>
        <v>14.85</v>
      </c>
      <c r="G45" s="23">
        <v>0.81</v>
      </c>
      <c r="H45" s="23">
        <f t="shared" si="3"/>
        <v>4.8809589619061189</v>
      </c>
      <c r="I45" s="17">
        <f t="shared" si="4"/>
        <v>12.15</v>
      </c>
      <c r="J45" s="18">
        <v>1.1000000000000001</v>
      </c>
      <c r="K45" s="18">
        <f t="shared" si="5"/>
        <v>3.9935118779231882</v>
      </c>
      <c r="L45" s="26">
        <f t="shared" si="6"/>
        <v>22</v>
      </c>
      <c r="M45" s="26">
        <f t="shared" si="7"/>
        <v>7.2310503139349906</v>
      </c>
    </row>
    <row r="46" spans="1:13" x14ac:dyDescent="0.3">
      <c r="A46" s="2">
        <v>0.91666666666666663</v>
      </c>
      <c r="B46" s="4">
        <v>0.7</v>
      </c>
      <c r="C46" s="12">
        <f t="shared" si="0"/>
        <v>7</v>
      </c>
      <c r="D46" s="13">
        <v>0.77</v>
      </c>
      <c r="E46" s="13">
        <f t="shared" si="1"/>
        <v>2.3007887362520423</v>
      </c>
      <c r="F46" s="22">
        <f t="shared" si="2"/>
        <v>11.55</v>
      </c>
      <c r="G46" s="23">
        <v>0.63</v>
      </c>
      <c r="H46" s="23">
        <f t="shared" si="3"/>
        <v>3.7963014148158702</v>
      </c>
      <c r="I46" s="17">
        <f t="shared" si="4"/>
        <v>9.4499999999999993</v>
      </c>
      <c r="J46" s="18">
        <v>0.9</v>
      </c>
      <c r="K46" s="18">
        <f t="shared" si="5"/>
        <v>3.106064793940257</v>
      </c>
      <c r="L46" s="26">
        <f t="shared" si="6"/>
        <v>18</v>
      </c>
      <c r="M46" s="26">
        <f t="shared" si="7"/>
        <v>5.916313893219538</v>
      </c>
    </row>
    <row r="47" spans="1:13" x14ac:dyDescent="0.3">
      <c r="A47" s="2">
        <v>0.9375</v>
      </c>
      <c r="B47" s="4">
        <v>0.55000000000000004</v>
      </c>
      <c r="C47" s="12">
        <f t="shared" si="0"/>
        <v>5.5</v>
      </c>
      <c r="D47" s="13">
        <v>0.61</v>
      </c>
      <c r="E47" s="13">
        <f t="shared" si="1"/>
        <v>1.8077625784837477</v>
      </c>
      <c r="F47" s="22">
        <f t="shared" si="2"/>
        <v>9.15</v>
      </c>
      <c r="G47" s="23">
        <v>0.5</v>
      </c>
      <c r="H47" s="23">
        <f t="shared" si="3"/>
        <v>3.0074595623865985</v>
      </c>
      <c r="I47" s="17">
        <f t="shared" si="4"/>
        <v>7.5</v>
      </c>
      <c r="J47" s="18">
        <v>0.7</v>
      </c>
      <c r="K47" s="18">
        <f t="shared" si="5"/>
        <v>2.4651307888414742</v>
      </c>
      <c r="L47" s="26">
        <f t="shared" si="6"/>
        <v>14</v>
      </c>
      <c r="M47" s="26">
        <f t="shared" si="7"/>
        <v>4.6015774725040846</v>
      </c>
    </row>
    <row r="48" spans="1:13" x14ac:dyDescent="0.3">
      <c r="A48" s="2">
        <v>0.95833333333333337</v>
      </c>
      <c r="B48" s="4">
        <v>0.48</v>
      </c>
      <c r="C48" s="12">
        <f t="shared" si="0"/>
        <v>4.8</v>
      </c>
      <c r="D48" s="13">
        <v>0.53</v>
      </c>
      <c r="E48" s="13">
        <f t="shared" si="1"/>
        <v>1.5776837048585433</v>
      </c>
      <c r="F48" s="22">
        <f t="shared" si="2"/>
        <v>7.95</v>
      </c>
      <c r="G48" s="23">
        <v>0.43</v>
      </c>
      <c r="H48" s="23">
        <f t="shared" si="3"/>
        <v>2.6130386361719626</v>
      </c>
      <c r="I48" s="17">
        <f t="shared" si="4"/>
        <v>6.45</v>
      </c>
      <c r="J48" s="18">
        <v>0.55000000000000004</v>
      </c>
      <c r="K48" s="18">
        <f t="shared" si="5"/>
        <v>2.1200124784036678</v>
      </c>
      <c r="L48" s="26">
        <f t="shared" si="6"/>
        <v>11</v>
      </c>
      <c r="M48" s="26">
        <f t="shared" si="7"/>
        <v>3.6155251569674953</v>
      </c>
    </row>
    <row r="49" spans="1:13" x14ac:dyDescent="0.3">
      <c r="A49" s="2">
        <v>0.97916666666666663</v>
      </c>
      <c r="B49" s="4">
        <v>0.45</v>
      </c>
      <c r="C49" s="12">
        <f t="shared" si="0"/>
        <v>4.5</v>
      </c>
      <c r="D49" s="13">
        <v>0.5</v>
      </c>
      <c r="E49" s="13">
        <f t="shared" si="1"/>
        <v>1.4790784733048845</v>
      </c>
      <c r="F49" s="22">
        <f t="shared" si="2"/>
        <v>7.5</v>
      </c>
      <c r="G49" s="23">
        <v>0.41</v>
      </c>
      <c r="H49" s="23">
        <f t="shared" si="3"/>
        <v>2.4651307888414742</v>
      </c>
      <c r="I49" s="17">
        <f t="shared" si="4"/>
        <v>6.1499999999999995</v>
      </c>
      <c r="J49" s="18">
        <v>0.48</v>
      </c>
      <c r="K49" s="18">
        <f t="shared" si="5"/>
        <v>2.0214072468500084</v>
      </c>
      <c r="L49" s="26">
        <f t="shared" si="6"/>
        <v>9.6</v>
      </c>
      <c r="M49" s="26">
        <f t="shared" si="7"/>
        <v>3.1553674097170865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opLeftCell="C1" workbookViewId="0">
      <selection activeCell="Q6" sqref="Q6"/>
    </sheetView>
  </sheetViews>
  <sheetFormatPr defaultRowHeight="14.4" x14ac:dyDescent="0.3"/>
  <cols>
    <col min="2" max="2" width="12.109375" hidden="1" customWidth="1"/>
    <col min="3" max="3" width="13.77734375" customWidth="1"/>
    <col min="4" max="4" width="13.77734375" hidden="1" customWidth="1"/>
    <col min="5" max="5" width="13.77734375" customWidth="1"/>
    <col min="6" max="6" width="15.5546875" customWidth="1"/>
    <col min="7" max="7" width="15.88671875" hidden="1" customWidth="1"/>
    <col min="8" max="8" width="15.88671875" customWidth="1"/>
    <col min="9" max="9" width="15.109375" customWidth="1"/>
    <col min="10" max="10" width="23.109375" hidden="1" customWidth="1"/>
    <col min="11" max="11" width="23.109375" customWidth="1"/>
    <col min="12" max="12" width="17.109375" customWidth="1"/>
    <col min="16" max="16" width="12.6640625" customWidth="1"/>
  </cols>
  <sheetData>
    <row r="1" spans="1:18" x14ac:dyDescent="0.3">
      <c r="A1" s="1" t="s">
        <v>0</v>
      </c>
      <c r="B1" s="5" t="s">
        <v>5</v>
      </c>
      <c r="C1" s="9" t="s">
        <v>34</v>
      </c>
      <c r="D1" s="10" t="s">
        <v>6</v>
      </c>
      <c r="E1" s="11" t="s">
        <v>39</v>
      </c>
      <c r="F1" s="19" t="s">
        <v>35</v>
      </c>
      <c r="G1" s="20" t="s">
        <v>7</v>
      </c>
      <c r="H1" s="21" t="s">
        <v>39</v>
      </c>
      <c r="I1" s="14" t="s">
        <v>36</v>
      </c>
      <c r="J1" s="15" t="s">
        <v>8</v>
      </c>
      <c r="K1" s="16" t="s">
        <v>39</v>
      </c>
      <c r="L1" s="24" t="s">
        <v>37</v>
      </c>
      <c r="M1" s="25" t="s">
        <v>39</v>
      </c>
      <c r="P1" t="s">
        <v>38</v>
      </c>
      <c r="Q1">
        <v>0.95</v>
      </c>
    </row>
    <row r="2" spans="1:18" x14ac:dyDescent="0.3">
      <c r="A2" s="2">
        <v>0</v>
      </c>
      <c r="B2" s="4">
        <v>0.4</v>
      </c>
      <c r="C2" s="12">
        <f>3*B2</f>
        <v>1.2000000000000002</v>
      </c>
      <c r="D2" s="13">
        <v>0.44</v>
      </c>
      <c r="E2" s="13">
        <f>C2*$Q$2</f>
        <v>0.39442092621463593</v>
      </c>
      <c r="F2" s="22">
        <f>2*D2</f>
        <v>0.88</v>
      </c>
      <c r="G2" s="23">
        <v>0.36</v>
      </c>
      <c r="H2" s="23">
        <f>F2*$Q$2</f>
        <v>0.28924201255739962</v>
      </c>
      <c r="I2" s="17">
        <f>G2*5</f>
        <v>1.7999999999999998</v>
      </c>
      <c r="J2" s="18">
        <v>0.45</v>
      </c>
      <c r="K2" s="18">
        <f>I2*$Q$2</f>
        <v>0.59163138932195369</v>
      </c>
      <c r="L2" s="26">
        <f>0*J2</f>
        <v>0</v>
      </c>
      <c r="M2" s="26">
        <f>L2*$Q$2</f>
        <v>0</v>
      </c>
      <c r="Q2">
        <f>TAN(ACOS(Q1))</f>
        <v>0.32868410517886321</v>
      </c>
    </row>
    <row r="3" spans="1:18" x14ac:dyDescent="0.3">
      <c r="A3" s="2">
        <v>2.0833333333333332E-2</v>
      </c>
      <c r="B3" s="4">
        <v>0.38</v>
      </c>
      <c r="C3" s="12">
        <f t="shared" ref="C3:C49" si="0">3*B3</f>
        <v>1.1400000000000001</v>
      </c>
      <c r="D3" s="13">
        <v>0.42</v>
      </c>
      <c r="E3" s="13">
        <f t="shared" ref="E3:E49" si="1">C3*$Q$2</f>
        <v>0.37469987990390408</v>
      </c>
      <c r="F3" s="22">
        <f t="shared" ref="F3:F49" si="2">2*D3</f>
        <v>0.84</v>
      </c>
      <c r="G3" s="23">
        <v>0.34</v>
      </c>
      <c r="H3" s="23">
        <f t="shared" ref="H3:H49" si="3">F3*$Q$2</f>
        <v>0.27609464835024511</v>
      </c>
      <c r="I3" s="17">
        <f t="shared" ref="I3:I49" si="4">G3*5</f>
        <v>1.7000000000000002</v>
      </c>
      <c r="J3" s="18">
        <v>0.4</v>
      </c>
      <c r="K3" s="18">
        <f t="shared" ref="K3:K49" si="5">I3*$Q$2</f>
        <v>0.55876297880406756</v>
      </c>
      <c r="L3" s="26">
        <f t="shared" ref="L3:L49" si="6">0*J3</f>
        <v>0</v>
      </c>
      <c r="M3" s="26">
        <f t="shared" ref="M3:M49" si="7">L3*$Q$2</f>
        <v>0</v>
      </c>
    </row>
    <row r="4" spans="1:18" x14ac:dyDescent="0.3">
      <c r="A4" s="2">
        <v>4.1666666666666664E-2</v>
      </c>
      <c r="B4" s="4">
        <v>0.35</v>
      </c>
      <c r="C4" s="12">
        <f t="shared" si="0"/>
        <v>1.0499999999999998</v>
      </c>
      <c r="D4" s="13">
        <v>0.39</v>
      </c>
      <c r="E4" s="13">
        <f t="shared" si="1"/>
        <v>0.34511831043780633</v>
      </c>
      <c r="F4" s="22">
        <f t="shared" si="2"/>
        <v>0.78</v>
      </c>
      <c r="G4" s="23">
        <v>0.32</v>
      </c>
      <c r="H4" s="23">
        <f t="shared" si="3"/>
        <v>0.25637360203951332</v>
      </c>
      <c r="I4" s="17">
        <f t="shared" si="4"/>
        <v>1.6</v>
      </c>
      <c r="J4" s="18">
        <v>0.38</v>
      </c>
      <c r="K4" s="18">
        <f t="shared" si="5"/>
        <v>0.5258945682861812</v>
      </c>
      <c r="L4" s="26">
        <f t="shared" si="6"/>
        <v>0</v>
      </c>
      <c r="M4" s="26">
        <f t="shared" si="7"/>
        <v>0</v>
      </c>
      <c r="P4" t="s">
        <v>40</v>
      </c>
      <c r="Q4" s="12">
        <f>MAX(C2:C49)</f>
        <v>6.8999999999999995</v>
      </c>
      <c r="R4">
        <f>Q4*Q2</f>
        <v>2.2679203257341558</v>
      </c>
    </row>
    <row r="5" spans="1:18" x14ac:dyDescent="0.3">
      <c r="A5" s="2">
        <v>6.25E-2</v>
      </c>
      <c r="B5" s="4">
        <v>0.33</v>
      </c>
      <c r="C5" s="12">
        <f t="shared" si="0"/>
        <v>0.99</v>
      </c>
      <c r="D5" s="13">
        <v>0.36</v>
      </c>
      <c r="E5" s="13">
        <f t="shared" si="1"/>
        <v>0.32539726412707459</v>
      </c>
      <c r="F5" s="22">
        <f t="shared" si="2"/>
        <v>0.72</v>
      </c>
      <c r="G5" s="23">
        <v>0.3</v>
      </c>
      <c r="H5" s="23">
        <f t="shared" si="3"/>
        <v>0.23665255572878149</v>
      </c>
      <c r="I5" s="17">
        <f t="shared" si="4"/>
        <v>1.5</v>
      </c>
      <c r="J5" s="18">
        <v>0.35</v>
      </c>
      <c r="K5" s="18">
        <f t="shared" si="5"/>
        <v>0.49302615776829484</v>
      </c>
      <c r="L5" s="26">
        <f t="shared" si="6"/>
        <v>0</v>
      </c>
      <c r="M5" s="26">
        <f t="shared" si="7"/>
        <v>0</v>
      </c>
      <c r="P5" t="s">
        <v>41</v>
      </c>
      <c r="Q5" s="22">
        <f>MAX(F2:F49)</f>
        <v>5.0599999999999996</v>
      </c>
      <c r="R5">
        <f>Q5*Q2</f>
        <v>1.6631415722050478</v>
      </c>
    </row>
    <row r="6" spans="1:18" x14ac:dyDescent="0.3">
      <c r="A6" s="2">
        <v>8.3333333333333329E-2</v>
      </c>
      <c r="B6" s="4">
        <v>0.32</v>
      </c>
      <c r="C6" s="12">
        <f t="shared" si="0"/>
        <v>0.96</v>
      </c>
      <c r="D6" s="13">
        <v>0.35</v>
      </c>
      <c r="E6" s="13">
        <f t="shared" si="1"/>
        <v>0.31553674097170864</v>
      </c>
      <c r="F6" s="22">
        <f t="shared" si="2"/>
        <v>0.7</v>
      </c>
      <c r="G6" s="23">
        <v>0.28999999999999998</v>
      </c>
      <c r="H6" s="23">
        <f t="shared" si="3"/>
        <v>0.23007887362520424</v>
      </c>
      <c r="I6" s="17">
        <f t="shared" si="4"/>
        <v>1.45</v>
      </c>
      <c r="J6" s="18">
        <v>0.33</v>
      </c>
      <c r="K6" s="18">
        <f t="shared" si="5"/>
        <v>0.47659195250935166</v>
      </c>
      <c r="L6" s="26">
        <f t="shared" si="6"/>
        <v>0</v>
      </c>
      <c r="M6" s="26">
        <f t="shared" si="7"/>
        <v>0</v>
      </c>
      <c r="P6" t="s">
        <v>42</v>
      </c>
      <c r="Q6" s="17">
        <f>MAX(I2:I49)</f>
        <v>10.35</v>
      </c>
      <c r="R6">
        <f>Q6*Q2</f>
        <v>3.4018804886012339</v>
      </c>
    </row>
    <row r="7" spans="1:18" x14ac:dyDescent="0.3">
      <c r="A7" s="2">
        <v>0.10416666666666667</v>
      </c>
      <c r="B7" s="4">
        <v>0.31</v>
      </c>
      <c r="C7" s="12">
        <f t="shared" si="0"/>
        <v>0.92999999999999994</v>
      </c>
      <c r="D7" s="13">
        <v>0.34</v>
      </c>
      <c r="E7" s="13">
        <f t="shared" si="1"/>
        <v>0.30567621781634274</v>
      </c>
      <c r="F7" s="22">
        <f t="shared" si="2"/>
        <v>0.68</v>
      </c>
      <c r="G7" s="23">
        <v>0.28000000000000003</v>
      </c>
      <c r="H7" s="23">
        <f t="shared" si="3"/>
        <v>0.22350519152162698</v>
      </c>
      <c r="I7" s="17">
        <f t="shared" si="4"/>
        <v>1.4000000000000001</v>
      </c>
      <c r="J7" s="18">
        <v>0.32</v>
      </c>
      <c r="K7" s="18">
        <f t="shared" si="5"/>
        <v>0.46015774725040853</v>
      </c>
      <c r="L7" s="26">
        <f t="shared" si="6"/>
        <v>0</v>
      </c>
      <c r="M7" s="26">
        <f t="shared" si="7"/>
        <v>0</v>
      </c>
      <c r="P7" t="s">
        <v>43</v>
      </c>
      <c r="Q7" s="26">
        <f>MAX(L2:L49)</f>
        <v>0</v>
      </c>
      <c r="R7">
        <f>Q7*Q2</f>
        <v>0</v>
      </c>
    </row>
    <row r="8" spans="1:18" x14ac:dyDescent="0.3">
      <c r="A8" s="2">
        <v>0.125</v>
      </c>
      <c r="B8" s="4">
        <v>0.3</v>
      </c>
      <c r="C8" s="12">
        <f t="shared" si="0"/>
        <v>0.89999999999999991</v>
      </c>
      <c r="D8" s="13">
        <v>0.33</v>
      </c>
      <c r="E8" s="13">
        <f t="shared" si="1"/>
        <v>0.29581569466097685</v>
      </c>
      <c r="F8" s="22">
        <f t="shared" si="2"/>
        <v>0.66</v>
      </c>
      <c r="G8" s="23">
        <v>0.27</v>
      </c>
      <c r="H8" s="23">
        <f t="shared" si="3"/>
        <v>0.21693150941804973</v>
      </c>
      <c r="I8" s="17">
        <f t="shared" si="4"/>
        <v>1.35</v>
      </c>
      <c r="J8" s="18">
        <v>0.31</v>
      </c>
      <c r="K8" s="18">
        <f t="shared" si="5"/>
        <v>0.44372354199146535</v>
      </c>
      <c r="L8" s="26">
        <f t="shared" si="6"/>
        <v>0</v>
      </c>
      <c r="M8" s="26">
        <f t="shared" si="7"/>
        <v>0</v>
      </c>
    </row>
    <row r="9" spans="1:18" x14ac:dyDescent="0.3">
      <c r="A9" s="2">
        <v>0.14583333333333334</v>
      </c>
      <c r="B9" s="4">
        <v>0.32</v>
      </c>
      <c r="C9" s="12">
        <f t="shared" si="0"/>
        <v>0.96</v>
      </c>
      <c r="D9" s="13">
        <v>0.35</v>
      </c>
      <c r="E9" s="13">
        <f t="shared" si="1"/>
        <v>0.31553674097170864</v>
      </c>
      <c r="F9" s="22">
        <f t="shared" si="2"/>
        <v>0.7</v>
      </c>
      <c r="G9" s="23">
        <v>0.28999999999999998</v>
      </c>
      <c r="H9" s="23">
        <f t="shared" si="3"/>
        <v>0.23007887362520424</v>
      </c>
      <c r="I9" s="17">
        <f t="shared" si="4"/>
        <v>1.45</v>
      </c>
      <c r="J9" s="18">
        <v>0.3</v>
      </c>
      <c r="K9" s="18">
        <f t="shared" si="5"/>
        <v>0.47659195250935166</v>
      </c>
      <c r="L9" s="26">
        <f t="shared" si="6"/>
        <v>0</v>
      </c>
      <c r="M9" s="26">
        <f t="shared" si="7"/>
        <v>0</v>
      </c>
      <c r="P9" t="s">
        <v>45</v>
      </c>
      <c r="Q9">
        <f>SUM(C2:C49)</f>
        <v>138.65999999999997</v>
      </c>
    </row>
    <row r="10" spans="1:18" x14ac:dyDescent="0.3">
      <c r="A10" s="2">
        <v>0.16666666666666666</v>
      </c>
      <c r="B10" s="4">
        <v>0.35</v>
      </c>
      <c r="C10" s="12">
        <f t="shared" si="0"/>
        <v>1.0499999999999998</v>
      </c>
      <c r="D10" s="13">
        <v>0.39</v>
      </c>
      <c r="E10" s="13">
        <f t="shared" si="1"/>
        <v>0.34511831043780633</v>
      </c>
      <c r="F10" s="22">
        <f t="shared" si="2"/>
        <v>0.78</v>
      </c>
      <c r="G10" s="23">
        <v>0.32</v>
      </c>
      <c r="H10" s="23">
        <f t="shared" si="3"/>
        <v>0.25637360203951332</v>
      </c>
      <c r="I10" s="17">
        <f t="shared" si="4"/>
        <v>1.6</v>
      </c>
      <c r="J10" s="18">
        <v>0.32</v>
      </c>
      <c r="K10" s="18">
        <f t="shared" si="5"/>
        <v>0.5258945682861812</v>
      </c>
      <c r="L10" s="26">
        <f t="shared" si="6"/>
        <v>0</v>
      </c>
      <c r="M10" s="26">
        <f t="shared" si="7"/>
        <v>0</v>
      </c>
      <c r="P10" t="s">
        <v>44</v>
      </c>
      <c r="Q10">
        <f>SUM(F2:F49)</f>
        <v>101.78</v>
      </c>
    </row>
    <row r="11" spans="1:18" x14ac:dyDescent="0.3">
      <c r="A11" s="2">
        <v>0.1875</v>
      </c>
      <c r="B11" s="4">
        <v>0.45</v>
      </c>
      <c r="C11" s="12">
        <f t="shared" si="0"/>
        <v>1.35</v>
      </c>
      <c r="D11" s="13">
        <v>0.5</v>
      </c>
      <c r="E11" s="13">
        <f t="shared" si="1"/>
        <v>0.44372354199146535</v>
      </c>
      <c r="F11" s="22">
        <f t="shared" si="2"/>
        <v>1</v>
      </c>
      <c r="G11" s="23">
        <v>0.41</v>
      </c>
      <c r="H11" s="23">
        <f t="shared" si="3"/>
        <v>0.32868410517886321</v>
      </c>
      <c r="I11" s="17">
        <f t="shared" si="4"/>
        <v>2.0499999999999998</v>
      </c>
      <c r="J11" s="18">
        <v>0.35</v>
      </c>
      <c r="K11" s="18">
        <f t="shared" si="5"/>
        <v>0.67380241561666954</v>
      </c>
      <c r="L11" s="26">
        <f t="shared" si="6"/>
        <v>0</v>
      </c>
      <c r="M11" s="26">
        <f t="shared" si="7"/>
        <v>0</v>
      </c>
      <c r="P11" t="s">
        <v>46</v>
      </c>
      <c r="Q11">
        <f>SUM(I2:I49)</f>
        <v>208.3</v>
      </c>
    </row>
    <row r="12" spans="1:18" x14ac:dyDescent="0.3">
      <c r="A12" s="2">
        <v>0.20833333333333334</v>
      </c>
      <c r="B12" s="4">
        <v>0.7</v>
      </c>
      <c r="C12" s="12">
        <f t="shared" si="0"/>
        <v>2.0999999999999996</v>
      </c>
      <c r="D12" s="13">
        <v>0.77</v>
      </c>
      <c r="E12" s="13">
        <f t="shared" si="1"/>
        <v>0.69023662087561266</v>
      </c>
      <c r="F12" s="22">
        <f t="shared" si="2"/>
        <v>1.54</v>
      </c>
      <c r="G12" s="23">
        <v>0.63</v>
      </c>
      <c r="H12" s="23">
        <f t="shared" si="3"/>
        <v>0.5061735219754494</v>
      </c>
      <c r="I12" s="17">
        <f t="shared" si="4"/>
        <v>3.15</v>
      </c>
      <c r="J12" s="18">
        <v>0.45</v>
      </c>
      <c r="K12" s="18">
        <f t="shared" si="5"/>
        <v>1.0353549313134192</v>
      </c>
      <c r="L12" s="26">
        <f t="shared" si="6"/>
        <v>0</v>
      </c>
      <c r="M12" s="26">
        <f t="shared" si="7"/>
        <v>0</v>
      </c>
      <c r="P12" t="s">
        <v>47</v>
      </c>
      <c r="Q12">
        <f>SUM(L2:L49)</f>
        <v>0</v>
      </c>
    </row>
    <row r="13" spans="1:18" x14ac:dyDescent="0.3">
      <c r="A13" s="2">
        <v>0.22916666666666666</v>
      </c>
      <c r="B13" s="4">
        <v>1.1000000000000001</v>
      </c>
      <c r="C13" s="12">
        <f t="shared" si="0"/>
        <v>3.3000000000000003</v>
      </c>
      <c r="D13" s="13">
        <v>1.21</v>
      </c>
      <c r="E13" s="13">
        <f t="shared" si="1"/>
        <v>1.0846575470902486</v>
      </c>
      <c r="F13" s="22">
        <f t="shared" si="2"/>
        <v>2.42</v>
      </c>
      <c r="G13" s="23">
        <v>0.99</v>
      </c>
      <c r="H13" s="23">
        <f t="shared" si="3"/>
        <v>0.79541553453284897</v>
      </c>
      <c r="I13" s="17">
        <f t="shared" si="4"/>
        <v>4.95</v>
      </c>
      <c r="J13" s="18">
        <v>0.7</v>
      </c>
      <c r="K13" s="18">
        <f t="shared" si="5"/>
        <v>1.626986320635373</v>
      </c>
      <c r="L13" s="26">
        <f t="shared" si="6"/>
        <v>0</v>
      </c>
      <c r="M13" s="26">
        <f t="shared" si="7"/>
        <v>0</v>
      </c>
    </row>
    <row r="14" spans="1:18" x14ac:dyDescent="0.3">
      <c r="A14" s="2">
        <v>0.25</v>
      </c>
      <c r="B14" s="4">
        <v>1.5</v>
      </c>
      <c r="C14" s="12">
        <f t="shared" si="0"/>
        <v>4.5</v>
      </c>
      <c r="D14" s="13">
        <v>1.65</v>
      </c>
      <c r="E14" s="13">
        <f t="shared" si="1"/>
        <v>1.4790784733048845</v>
      </c>
      <c r="F14" s="22">
        <f t="shared" si="2"/>
        <v>3.3</v>
      </c>
      <c r="G14" s="23">
        <v>1.35</v>
      </c>
      <c r="H14" s="23">
        <f t="shared" si="3"/>
        <v>1.0846575470902484</v>
      </c>
      <c r="I14" s="17">
        <f t="shared" si="4"/>
        <v>6.75</v>
      </c>
      <c r="J14" s="18">
        <v>1.1000000000000001</v>
      </c>
      <c r="K14" s="18">
        <f t="shared" si="5"/>
        <v>2.2186177099573268</v>
      </c>
      <c r="L14" s="26">
        <f t="shared" si="6"/>
        <v>0</v>
      </c>
      <c r="M14" s="26">
        <f t="shared" si="7"/>
        <v>0</v>
      </c>
      <c r="Q14">
        <f>SUM(Q9:Q12)</f>
        <v>448.74</v>
      </c>
    </row>
    <row r="15" spans="1:18" x14ac:dyDescent="0.3">
      <c r="A15" s="2">
        <v>0.27083333333333331</v>
      </c>
      <c r="B15" s="4">
        <v>1.8</v>
      </c>
      <c r="C15" s="12">
        <f t="shared" si="0"/>
        <v>5.4</v>
      </c>
      <c r="D15" s="13">
        <v>1.98</v>
      </c>
      <c r="E15" s="13">
        <f t="shared" si="1"/>
        <v>1.7748941679658614</v>
      </c>
      <c r="F15" s="22">
        <f t="shared" si="2"/>
        <v>3.96</v>
      </c>
      <c r="G15" s="23">
        <v>1.62</v>
      </c>
      <c r="H15" s="23">
        <f t="shared" si="3"/>
        <v>1.3015890565082984</v>
      </c>
      <c r="I15" s="17">
        <f t="shared" si="4"/>
        <v>8.1000000000000014</v>
      </c>
      <c r="J15" s="18">
        <v>1.5</v>
      </c>
      <c r="K15" s="18">
        <f t="shared" si="5"/>
        <v>2.6623412519487926</v>
      </c>
      <c r="L15" s="26">
        <f t="shared" si="6"/>
        <v>0</v>
      </c>
      <c r="M15" s="26">
        <f t="shared" si="7"/>
        <v>0</v>
      </c>
    </row>
    <row r="16" spans="1:18" x14ac:dyDescent="0.3">
      <c r="A16" s="2">
        <v>0.29166666666666669</v>
      </c>
      <c r="B16" s="4">
        <v>1.6</v>
      </c>
      <c r="C16" s="12">
        <f t="shared" si="0"/>
        <v>4.8000000000000007</v>
      </c>
      <c r="D16" s="13">
        <v>1.76</v>
      </c>
      <c r="E16" s="13">
        <f t="shared" si="1"/>
        <v>1.5776837048585437</v>
      </c>
      <c r="F16" s="22">
        <f t="shared" si="2"/>
        <v>3.52</v>
      </c>
      <c r="G16" s="23">
        <v>1.44</v>
      </c>
      <c r="H16" s="23">
        <f t="shared" si="3"/>
        <v>1.1569680502295985</v>
      </c>
      <c r="I16" s="17">
        <f t="shared" si="4"/>
        <v>7.1999999999999993</v>
      </c>
      <c r="J16" s="18">
        <v>1.8</v>
      </c>
      <c r="K16" s="18">
        <f t="shared" si="5"/>
        <v>2.3665255572878148</v>
      </c>
      <c r="L16" s="26">
        <f t="shared" si="6"/>
        <v>0</v>
      </c>
      <c r="M16" s="26">
        <f t="shared" si="7"/>
        <v>0</v>
      </c>
    </row>
    <row r="17" spans="1:13" x14ac:dyDescent="0.3">
      <c r="A17" s="2">
        <v>0.3125</v>
      </c>
      <c r="B17" s="4">
        <v>1.2</v>
      </c>
      <c r="C17" s="12">
        <f t="shared" si="0"/>
        <v>3.5999999999999996</v>
      </c>
      <c r="D17" s="13">
        <v>1.32</v>
      </c>
      <c r="E17" s="13">
        <f t="shared" si="1"/>
        <v>1.1832627786439074</v>
      </c>
      <c r="F17" s="22">
        <f t="shared" si="2"/>
        <v>2.64</v>
      </c>
      <c r="G17" s="23">
        <v>1.08</v>
      </c>
      <c r="H17" s="23">
        <f t="shared" si="3"/>
        <v>0.86772603767219891</v>
      </c>
      <c r="I17" s="17">
        <f t="shared" si="4"/>
        <v>5.4</v>
      </c>
      <c r="J17" s="18">
        <v>1.6</v>
      </c>
      <c r="K17" s="18">
        <f t="shared" si="5"/>
        <v>1.7748941679658614</v>
      </c>
      <c r="L17" s="26">
        <f t="shared" si="6"/>
        <v>0</v>
      </c>
      <c r="M17" s="26">
        <f t="shared" si="7"/>
        <v>0</v>
      </c>
    </row>
    <row r="18" spans="1:13" x14ac:dyDescent="0.3">
      <c r="A18" s="2">
        <v>0.33333333333333331</v>
      </c>
      <c r="B18" s="4">
        <v>1</v>
      </c>
      <c r="C18" s="12">
        <f t="shared" si="0"/>
        <v>3</v>
      </c>
      <c r="D18" s="13">
        <v>1.1000000000000001</v>
      </c>
      <c r="E18" s="13">
        <f t="shared" si="1"/>
        <v>0.98605231553658967</v>
      </c>
      <c r="F18" s="22">
        <f t="shared" si="2"/>
        <v>2.2000000000000002</v>
      </c>
      <c r="G18" s="23">
        <v>0.9</v>
      </c>
      <c r="H18" s="23">
        <f t="shared" si="3"/>
        <v>0.72310503139349913</v>
      </c>
      <c r="I18" s="17">
        <f t="shared" si="4"/>
        <v>4.5</v>
      </c>
      <c r="J18" s="18">
        <v>1.2</v>
      </c>
      <c r="K18" s="18">
        <f t="shared" si="5"/>
        <v>1.4790784733048845</v>
      </c>
      <c r="L18" s="26">
        <f t="shared" si="6"/>
        <v>0</v>
      </c>
      <c r="M18" s="26">
        <f t="shared" si="7"/>
        <v>0</v>
      </c>
    </row>
    <row r="19" spans="1:13" x14ac:dyDescent="0.3">
      <c r="A19" s="2">
        <v>0.35416666666666669</v>
      </c>
      <c r="B19" s="4">
        <v>0.85</v>
      </c>
      <c r="C19" s="12">
        <f t="shared" si="0"/>
        <v>2.5499999999999998</v>
      </c>
      <c r="D19" s="13">
        <v>0.94</v>
      </c>
      <c r="E19" s="13">
        <f t="shared" si="1"/>
        <v>0.83814446820610111</v>
      </c>
      <c r="F19" s="22">
        <f t="shared" si="2"/>
        <v>1.88</v>
      </c>
      <c r="G19" s="23">
        <v>0.77</v>
      </c>
      <c r="H19" s="23">
        <f t="shared" si="3"/>
        <v>0.61792611773626283</v>
      </c>
      <c r="I19" s="17">
        <f t="shared" si="4"/>
        <v>3.85</v>
      </c>
      <c r="J19" s="18">
        <v>1</v>
      </c>
      <c r="K19" s="18">
        <f t="shared" si="5"/>
        <v>1.2654338049386233</v>
      </c>
      <c r="L19" s="26">
        <f t="shared" si="6"/>
        <v>0</v>
      </c>
      <c r="M19" s="26">
        <f t="shared" si="7"/>
        <v>0</v>
      </c>
    </row>
    <row r="20" spans="1:13" x14ac:dyDescent="0.3">
      <c r="A20" s="2">
        <v>0.375</v>
      </c>
      <c r="B20" s="4">
        <v>0.75</v>
      </c>
      <c r="C20" s="12">
        <f t="shared" si="0"/>
        <v>2.25</v>
      </c>
      <c r="D20" s="13">
        <v>0.83</v>
      </c>
      <c r="E20" s="13">
        <f t="shared" si="1"/>
        <v>0.73953923665244226</v>
      </c>
      <c r="F20" s="22">
        <f t="shared" si="2"/>
        <v>1.66</v>
      </c>
      <c r="G20" s="23">
        <v>0.68</v>
      </c>
      <c r="H20" s="23">
        <f t="shared" si="3"/>
        <v>0.54561561459691288</v>
      </c>
      <c r="I20" s="17">
        <f t="shared" si="4"/>
        <v>3.4000000000000004</v>
      </c>
      <c r="J20" s="18">
        <v>0.85</v>
      </c>
      <c r="K20" s="18">
        <f t="shared" si="5"/>
        <v>1.1175259576081351</v>
      </c>
      <c r="L20" s="26">
        <f t="shared" si="6"/>
        <v>0</v>
      </c>
      <c r="M20" s="26">
        <f t="shared" si="7"/>
        <v>0</v>
      </c>
    </row>
    <row r="21" spans="1:13" x14ac:dyDescent="0.3">
      <c r="A21" s="2">
        <v>0.39583333333333331</v>
      </c>
      <c r="B21" s="4">
        <v>0.7</v>
      </c>
      <c r="C21" s="12">
        <f t="shared" si="0"/>
        <v>2.0999999999999996</v>
      </c>
      <c r="D21" s="13">
        <v>0.77</v>
      </c>
      <c r="E21" s="13">
        <f t="shared" si="1"/>
        <v>0.69023662087561266</v>
      </c>
      <c r="F21" s="22">
        <f t="shared" si="2"/>
        <v>1.54</v>
      </c>
      <c r="G21" s="23">
        <v>0.63</v>
      </c>
      <c r="H21" s="23">
        <f t="shared" si="3"/>
        <v>0.5061735219754494</v>
      </c>
      <c r="I21" s="17">
        <f t="shared" si="4"/>
        <v>3.15</v>
      </c>
      <c r="J21" s="18">
        <v>0.75</v>
      </c>
      <c r="K21" s="18">
        <f t="shared" si="5"/>
        <v>1.0353549313134192</v>
      </c>
      <c r="L21" s="26">
        <f t="shared" si="6"/>
        <v>0</v>
      </c>
      <c r="M21" s="26">
        <f t="shared" si="7"/>
        <v>0</v>
      </c>
    </row>
    <row r="22" spans="1:13" x14ac:dyDescent="0.3">
      <c r="A22" s="2">
        <v>0.41666666666666669</v>
      </c>
      <c r="B22" s="4">
        <v>0.68</v>
      </c>
      <c r="C22" s="12">
        <f t="shared" si="0"/>
        <v>2.04</v>
      </c>
      <c r="D22" s="13">
        <v>0.75</v>
      </c>
      <c r="E22" s="13">
        <f t="shared" si="1"/>
        <v>0.67051557456488098</v>
      </c>
      <c r="F22" s="22">
        <f t="shared" si="2"/>
        <v>1.5</v>
      </c>
      <c r="G22" s="23">
        <v>0.61</v>
      </c>
      <c r="H22" s="23">
        <f t="shared" si="3"/>
        <v>0.49302615776829484</v>
      </c>
      <c r="I22" s="17">
        <f t="shared" si="4"/>
        <v>3.05</v>
      </c>
      <c r="J22" s="18">
        <v>0.7</v>
      </c>
      <c r="K22" s="18">
        <f t="shared" si="5"/>
        <v>1.0024865207955327</v>
      </c>
      <c r="L22" s="26">
        <f t="shared" si="6"/>
        <v>0</v>
      </c>
      <c r="M22" s="26">
        <f t="shared" si="7"/>
        <v>0</v>
      </c>
    </row>
    <row r="23" spans="1:13" x14ac:dyDescent="0.3">
      <c r="A23" s="2">
        <v>0.4375</v>
      </c>
      <c r="B23" s="4">
        <v>0.65</v>
      </c>
      <c r="C23" s="12">
        <f t="shared" si="0"/>
        <v>1.9500000000000002</v>
      </c>
      <c r="D23" s="13">
        <v>0.72</v>
      </c>
      <c r="E23" s="13">
        <f t="shared" si="1"/>
        <v>0.64093400509878329</v>
      </c>
      <c r="F23" s="22">
        <f t="shared" si="2"/>
        <v>1.44</v>
      </c>
      <c r="G23" s="23">
        <v>0.59</v>
      </c>
      <c r="H23" s="23">
        <f t="shared" si="3"/>
        <v>0.47330511145756299</v>
      </c>
      <c r="I23" s="17">
        <f t="shared" si="4"/>
        <v>2.9499999999999997</v>
      </c>
      <c r="J23" s="18">
        <v>0.68</v>
      </c>
      <c r="K23" s="18">
        <f t="shared" si="5"/>
        <v>0.96961811027764633</v>
      </c>
      <c r="L23" s="26">
        <f t="shared" si="6"/>
        <v>0</v>
      </c>
      <c r="M23" s="26">
        <f t="shared" si="7"/>
        <v>0</v>
      </c>
    </row>
    <row r="24" spans="1:13" x14ac:dyDescent="0.3">
      <c r="A24" s="2">
        <v>0.45833333333333331</v>
      </c>
      <c r="B24" s="4">
        <v>0.63</v>
      </c>
      <c r="C24" s="12">
        <f t="shared" si="0"/>
        <v>1.8900000000000001</v>
      </c>
      <c r="D24" s="13">
        <v>0.69</v>
      </c>
      <c r="E24" s="13">
        <f t="shared" si="1"/>
        <v>0.62121295878805149</v>
      </c>
      <c r="F24" s="22">
        <f t="shared" si="2"/>
        <v>1.38</v>
      </c>
      <c r="G24" s="23">
        <v>0.56999999999999995</v>
      </c>
      <c r="H24" s="23">
        <f t="shared" si="3"/>
        <v>0.45358406514683119</v>
      </c>
      <c r="I24" s="17">
        <f t="shared" si="4"/>
        <v>2.8499999999999996</v>
      </c>
      <c r="J24" s="18">
        <v>0.65</v>
      </c>
      <c r="K24" s="18">
        <f t="shared" si="5"/>
        <v>0.93674969975975997</v>
      </c>
      <c r="L24" s="26">
        <f t="shared" si="6"/>
        <v>0</v>
      </c>
      <c r="M24" s="26">
        <f t="shared" si="7"/>
        <v>0</v>
      </c>
    </row>
    <row r="25" spans="1:13" x14ac:dyDescent="0.3">
      <c r="A25" s="2">
        <v>0.47916666666666669</v>
      </c>
      <c r="B25" s="4">
        <v>0.6</v>
      </c>
      <c r="C25" s="12">
        <f t="shared" si="0"/>
        <v>1.7999999999999998</v>
      </c>
      <c r="D25" s="13">
        <v>0.66</v>
      </c>
      <c r="E25" s="13">
        <f t="shared" si="1"/>
        <v>0.59163138932195369</v>
      </c>
      <c r="F25" s="22">
        <f t="shared" si="2"/>
        <v>1.32</v>
      </c>
      <c r="G25" s="23">
        <v>0.54</v>
      </c>
      <c r="H25" s="23">
        <f t="shared" si="3"/>
        <v>0.43386301883609946</v>
      </c>
      <c r="I25" s="17">
        <f t="shared" si="4"/>
        <v>2.7</v>
      </c>
      <c r="J25" s="18">
        <v>0.63</v>
      </c>
      <c r="K25" s="18">
        <f t="shared" si="5"/>
        <v>0.88744708398293071</v>
      </c>
      <c r="L25" s="26">
        <f t="shared" si="6"/>
        <v>0</v>
      </c>
      <c r="M25" s="26">
        <f t="shared" si="7"/>
        <v>0</v>
      </c>
    </row>
    <row r="26" spans="1:13" x14ac:dyDescent="0.3">
      <c r="A26" s="2">
        <v>0.5</v>
      </c>
      <c r="B26" s="4">
        <v>0.6</v>
      </c>
      <c r="C26" s="12">
        <f t="shared" si="0"/>
        <v>1.7999999999999998</v>
      </c>
      <c r="D26" s="13">
        <v>0.66</v>
      </c>
      <c r="E26" s="13">
        <f t="shared" si="1"/>
        <v>0.59163138932195369</v>
      </c>
      <c r="F26" s="22">
        <f t="shared" si="2"/>
        <v>1.32</v>
      </c>
      <c r="G26" s="23">
        <v>0.54</v>
      </c>
      <c r="H26" s="23">
        <f t="shared" si="3"/>
        <v>0.43386301883609946</v>
      </c>
      <c r="I26" s="17">
        <f t="shared" si="4"/>
        <v>2.7</v>
      </c>
      <c r="J26" s="18">
        <v>0.6</v>
      </c>
      <c r="K26" s="18">
        <f t="shared" si="5"/>
        <v>0.88744708398293071</v>
      </c>
      <c r="L26" s="26">
        <f t="shared" si="6"/>
        <v>0</v>
      </c>
      <c r="M26" s="26">
        <f t="shared" si="7"/>
        <v>0</v>
      </c>
    </row>
    <row r="27" spans="1:13" x14ac:dyDescent="0.3">
      <c r="A27" s="2">
        <v>0.52083333333333337</v>
      </c>
      <c r="B27" s="4">
        <v>0.62</v>
      </c>
      <c r="C27" s="12">
        <f t="shared" si="0"/>
        <v>1.8599999999999999</v>
      </c>
      <c r="D27" s="13">
        <v>0.68</v>
      </c>
      <c r="E27" s="13">
        <f t="shared" si="1"/>
        <v>0.61135243563268549</v>
      </c>
      <c r="F27" s="22">
        <f t="shared" si="2"/>
        <v>1.36</v>
      </c>
      <c r="G27" s="23">
        <v>0.56000000000000005</v>
      </c>
      <c r="H27" s="23">
        <f t="shared" si="3"/>
        <v>0.44701038304325397</v>
      </c>
      <c r="I27" s="17">
        <f t="shared" si="4"/>
        <v>2.8000000000000003</v>
      </c>
      <c r="J27" s="18">
        <v>0.6</v>
      </c>
      <c r="K27" s="18">
        <f t="shared" si="5"/>
        <v>0.92031549450081707</v>
      </c>
      <c r="L27" s="26">
        <f t="shared" si="6"/>
        <v>0</v>
      </c>
      <c r="M27" s="26">
        <f t="shared" si="7"/>
        <v>0</v>
      </c>
    </row>
    <row r="28" spans="1:13" x14ac:dyDescent="0.3">
      <c r="A28" s="2">
        <v>0.54166666666666663</v>
      </c>
      <c r="B28" s="4">
        <v>0.65</v>
      </c>
      <c r="C28" s="12">
        <f t="shared" si="0"/>
        <v>1.9500000000000002</v>
      </c>
      <c r="D28" s="13">
        <v>0.72</v>
      </c>
      <c r="E28" s="13">
        <f t="shared" si="1"/>
        <v>0.64093400509878329</v>
      </c>
      <c r="F28" s="22">
        <f t="shared" si="2"/>
        <v>1.44</v>
      </c>
      <c r="G28" s="23">
        <v>0.59</v>
      </c>
      <c r="H28" s="23">
        <f t="shared" si="3"/>
        <v>0.47330511145756299</v>
      </c>
      <c r="I28" s="17">
        <f t="shared" si="4"/>
        <v>2.9499999999999997</v>
      </c>
      <c r="J28" s="18">
        <v>0.62</v>
      </c>
      <c r="K28" s="18">
        <f t="shared" si="5"/>
        <v>0.96961811027764633</v>
      </c>
      <c r="L28" s="26">
        <f t="shared" si="6"/>
        <v>0</v>
      </c>
      <c r="M28" s="26">
        <f t="shared" si="7"/>
        <v>0</v>
      </c>
    </row>
    <row r="29" spans="1:13" x14ac:dyDescent="0.3">
      <c r="A29" s="2">
        <v>0.5625</v>
      </c>
      <c r="B29" s="4">
        <v>0.7</v>
      </c>
      <c r="C29" s="12">
        <f t="shared" si="0"/>
        <v>2.0999999999999996</v>
      </c>
      <c r="D29" s="13">
        <v>0.77</v>
      </c>
      <c r="E29" s="13">
        <f t="shared" si="1"/>
        <v>0.69023662087561266</v>
      </c>
      <c r="F29" s="22">
        <f t="shared" si="2"/>
        <v>1.54</v>
      </c>
      <c r="G29" s="23">
        <v>0.63</v>
      </c>
      <c r="H29" s="23">
        <f t="shared" si="3"/>
        <v>0.5061735219754494</v>
      </c>
      <c r="I29" s="17">
        <f t="shared" si="4"/>
        <v>3.15</v>
      </c>
      <c r="J29" s="18">
        <v>0.65</v>
      </c>
      <c r="K29" s="18">
        <f t="shared" si="5"/>
        <v>1.0353549313134192</v>
      </c>
      <c r="L29" s="26">
        <f t="shared" si="6"/>
        <v>0</v>
      </c>
      <c r="M29" s="26">
        <f t="shared" si="7"/>
        <v>0</v>
      </c>
    </row>
    <row r="30" spans="1:13" x14ac:dyDescent="0.3">
      <c r="A30" s="2">
        <v>0.58333333333333337</v>
      </c>
      <c r="B30" s="4">
        <v>0.75</v>
      </c>
      <c r="C30" s="12">
        <f t="shared" si="0"/>
        <v>2.25</v>
      </c>
      <c r="D30" s="13">
        <v>0.83</v>
      </c>
      <c r="E30" s="13">
        <f t="shared" si="1"/>
        <v>0.73953923665244226</v>
      </c>
      <c r="F30" s="22">
        <f t="shared" si="2"/>
        <v>1.66</v>
      </c>
      <c r="G30" s="23">
        <v>0.68</v>
      </c>
      <c r="H30" s="23">
        <f t="shared" si="3"/>
        <v>0.54561561459691288</v>
      </c>
      <c r="I30" s="17">
        <f t="shared" si="4"/>
        <v>3.4000000000000004</v>
      </c>
      <c r="J30" s="18">
        <v>0.7</v>
      </c>
      <c r="K30" s="18">
        <f t="shared" si="5"/>
        <v>1.1175259576081351</v>
      </c>
      <c r="L30" s="26">
        <f t="shared" si="6"/>
        <v>0</v>
      </c>
      <c r="M30" s="26">
        <f t="shared" si="7"/>
        <v>0</v>
      </c>
    </row>
    <row r="31" spans="1:13" x14ac:dyDescent="0.3">
      <c r="A31" s="2">
        <v>0.60416666666666663</v>
      </c>
      <c r="B31" s="4">
        <v>0.85</v>
      </c>
      <c r="C31" s="12">
        <f t="shared" si="0"/>
        <v>2.5499999999999998</v>
      </c>
      <c r="D31" s="13">
        <v>0.94</v>
      </c>
      <c r="E31" s="13">
        <f t="shared" si="1"/>
        <v>0.83814446820610111</v>
      </c>
      <c r="F31" s="22">
        <f t="shared" si="2"/>
        <v>1.88</v>
      </c>
      <c r="G31" s="23">
        <v>0.77</v>
      </c>
      <c r="H31" s="23">
        <f t="shared" si="3"/>
        <v>0.61792611773626283</v>
      </c>
      <c r="I31" s="17">
        <f t="shared" si="4"/>
        <v>3.85</v>
      </c>
      <c r="J31" s="18">
        <v>0.75</v>
      </c>
      <c r="K31" s="18">
        <f t="shared" si="5"/>
        <v>1.2654338049386233</v>
      </c>
      <c r="L31" s="26">
        <f t="shared" si="6"/>
        <v>0</v>
      </c>
      <c r="M31" s="26">
        <f t="shared" si="7"/>
        <v>0</v>
      </c>
    </row>
    <row r="32" spans="1:13" x14ac:dyDescent="0.3">
      <c r="A32" s="2">
        <v>0.625</v>
      </c>
      <c r="B32" s="4">
        <v>1</v>
      </c>
      <c r="C32" s="12">
        <f t="shared" si="0"/>
        <v>3</v>
      </c>
      <c r="D32" s="13">
        <v>1.1000000000000001</v>
      </c>
      <c r="E32" s="13">
        <f t="shared" si="1"/>
        <v>0.98605231553658967</v>
      </c>
      <c r="F32" s="22">
        <f t="shared" si="2"/>
        <v>2.2000000000000002</v>
      </c>
      <c r="G32" s="23">
        <v>0.9</v>
      </c>
      <c r="H32" s="23">
        <f t="shared" si="3"/>
        <v>0.72310503139349913</v>
      </c>
      <c r="I32" s="17">
        <f t="shared" si="4"/>
        <v>4.5</v>
      </c>
      <c r="J32" s="18">
        <v>0.85</v>
      </c>
      <c r="K32" s="18">
        <f t="shared" si="5"/>
        <v>1.4790784733048845</v>
      </c>
      <c r="L32" s="26">
        <f t="shared" si="6"/>
        <v>0</v>
      </c>
      <c r="M32" s="26">
        <f t="shared" si="7"/>
        <v>0</v>
      </c>
    </row>
    <row r="33" spans="1:13" x14ac:dyDescent="0.3">
      <c r="A33" s="2">
        <v>0.64583333333333337</v>
      </c>
      <c r="B33" s="4">
        <v>1.2</v>
      </c>
      <c r="C33" s="12">
        <f t="shared" si="0"/>
        <v>3.5999999999999996</v>
      </c>
      <c r="D33" s="13">
        <v>1.32</v>
      </c>
      <c r="E33" s="13">
        <f t="shared" si="1"/>
        <v>1.1832627786439074</v>
      </c>
      <c r="F33" s="22">
        <f t="shared" si="2"/>
        <v>2.64</v>
      </c>
      <c r="G33" s="23">
        <v>1.08</v>
      </c>
      <c r="H33" s="23">
        <f t="shared" si="3"/>
        <v>0.86772603767219891</v>
      </c>
      <c r="I33" s="17">
        <f t="shared" si="4"/>
        <v>5.4</v>
      </c>
      <c r="J33" s="18">
        <v>1</v>
      </c>
      <c r="K33" s="18">
        <f t="shared" si="5"/>
        <v>1.7748941679658614</v>
      </c>
      <c r="L33" s="26">
        <f t="shared" si="6"/>
        <v>0</v>
      </c>
      <c r="M33" s="26">
        <f t="shared" si="7"/>
        <v>0</v>
      </c>
    </row>
    <row r="34" spans="1:13" x14ac:dyDescent="0.3">
      <c r="A34" s="2">
        <v>0.66666666666666663</v>
      </c>
      <c r="B34" s="4">
        <v>1.5</v>
      </c>
      <c r="C34" s="12">
        <f t="shared" si="0"/>
        <v>4.5</v>
      </c>
      <c r="D34" s="13">
        <v>1.65</v>
      </c>
      <c r="E34" s="13">
        <f t="shared" si="1"/>
        <v>1.4790784733048845</v>
      </c>
      <c r="F34" s="22">
        <f t="shared" si="2"/>
        <v>3.3</v>
      </c>
      <c r="G34" s="23">
        <v>1.35</v>
      </c>
      <c r="H34" s="23">
        <f t="shared" si="3"/>
        <v>1.0846575470902484</v>
      </c>
      <c r="I34" s="17">
        <f t="shared" si="4"/>
        <v>6.75</v>
      </c>
      <c r="J34" s="18">
        <v>1.2</v>
      </c>
      <c r="K34" s="18">
        <f t="shared" si="5"/>
        <v>2.2186177099573268</v>
      </c>
      <c r="L34" s="26">
        <f t="shared" si="6"/>
        <v>0</v>
      </c>
      <c r="M34" s="26">
        <f t="shared" si="7"/>
        <v>0</v>
      </c>
    </row>
    <row r="35" spans="1:13" x14ac:dyDescent="0.3">
      <c r="A35" s="2">
        <v>0.6875</v>
      </c>
      <c r="B35" s="4">
        <v>1.8</v>
      </c>
      <c r="C35" s="12">
        <f t="shared" si="0"/>
        <v>5.4</v>
      </c>
      <c r="D35" s="13">
        <v>1.98</v>
      </c>
      <c r="E35" s="13">
        <f t="shared" si="1"/>
        <v>1.7748941679658614</v>
      </c>
      <c r="F35" s="22">
        <f t="shared" si="2"/>
        <v>3.96</v>
      </c>
      <c r="G35" s="23">
        <v>1.62</v>
      </c>
      <c r="H35" s="23">
        <f t="shared" si="3"/>
        <v>1.3015890565082984</v>
      </c>
      <c r="I35" s="17">
        <f t="shared" si="4"/>
        <v>8.1000000000000014</v>
      </c>
      <c r="J35" s="18">
        <v>1.5</v>
      </c>
      <c r="K35" s="18">
        <f t="shared" si="5"/>
        <v>2.6623412519487926</v>
      </c>
      <c r="L35" s="26">
        <f t="shared" si="6"/>
        <v>0</v>
      </c>
      <c r="M35" s="26">
        <f t="shared" si="7"/>
        <v>0</v>
      </c>
    </row>
    <row r="36" spans="1:13" x14ac:dyDescent="0.3">
      <c r="A36" s="2">
        <v>0.70833333333333337</v>
      </c>
      <c r="B36" s="4">
        <v>2.1</v>
      </c>
      <c r="C36" s="12">
        <f t="shared" si="0"/>
        <v>6.3000000000000007</v>
      </c>
      <c r="D36" s="13">
        <v>2.31</v>
      </c>
      <c r="E36" s="13">
        <f t="shared" si="1"/>
        <v>2.0707098626268383</v>
      </c>
      <c r="F36" s="22">
        <f t="shared" si="2"/>
        <v>4.62</v>
      </c>
      <c r="G36" s="23">
        <v>1.89</v>
      </c>
      <c r="H36" s="23">
        <f t="shared" si="3"/>
        <v>1.5185205659263481</v>
      </c>
      <c r="I36" s="17">
        <f t="shared" si="4"/>
        <v>9.4499999999999993</v>
      </c>
      <c r="J36" s="18">
        <v>1.8</v>
      </c>
      <c r="K36" s="18">
        <f t="shared" si="5"/>
        <v>3.106064793940257</v>
      </c>
      <c r="L36" s="26">
        <f t="shared" si="6"/>
        <v>0</v>
      </c>
      <c r="M36" s="26">
        <f t="shared" si="7"/>
        <v>0</v>
      </c>
    </row>
    <row r="37" spans="1:13" x14ac:dyDescent="0.3">
      <c r="A37" s="2">
        <v>0.72916666666666663</v>
      </c>
      <c r="B37" s="4">
        <v>2.2999999999999998</v>
      </c>
      <c r="C37" s="12">
        <f t="shared" si="0"/>
        <v>6.8999999999999995</v>
      </c>
      <c r="D37" s="13">
        <v>2.5299999999999998</v>
      </c>
      <c r="E37" s="13">
        <f t="shared" si="1"/>
        <v>2.2679203257341558</v>
      </c>
      <c r="F37" s="22">
        <f t="shared" si="2"/>
        <v>5.0599999999999996</v>
      </c>
      <c r="G37" s="23">
        <v>2.0699999999999998</v>
      </c>
      <c r="H37" s="23">
        <f t="shared" si="3"/>
        <v>1.6631415722050478</v>
      </c>
      <c r="I37" s="17">
        <f t="shared" si="4"/>
        <v>10.35</v>
      </c>
      <c r="J37" s="18">
        <v>2.1</v>
      </c>
      <c r="K37" s="18">
        <f t="shared" si="5"/>
        <v>3.4018804886012339</v>
      </c>
      <c r="L37" s="26">
        <f t="shared" si="6"/>
        <v>0</v>
      </c>
      <c r="M37" s="26">
        <f t="shared" si="7"/>
        <v>0</v>
      </c>
    </row>
    <row r="38" spans="1:13" x14ac:dyDescent="0.3">
      <c r="A38" s="2">
        <v>0.75</v>
      </c>
      <c r="B38" s="4">
        <v>2.2000000000000002</v>
      </c>
      <c r="C38" s="12">
        <f t="shared" si="0"/>
        <v>6.6000000000000005</v>
      </c>
      <c r="D38" s="13">
        <v>2.42</v>
      </c>
      <c r="E38" s="13">
        <f t="shared" si="1"/>
        <v>2.1693150941804973</v>
      </c>
      <c r="F38" s="22">
        <f t="shared" si="2"/>
        <v>4.84</v>
      </c>
      <c r="G38" s="23">
        <v>1.98</v>
      </c>
      <c r="H38" s="23">
        <f t="shared" si="3"/>
        <v>1.5908310690656979</v>
      </c>
      <c r="I38" s="17">
        <f t="shared" si="4"/>
        <v>9.9</v>
      </c>
      <c r="J38" s="18">
        <v>2.2999999999999998</v>
      </c>
      <c r="K38" s="18">
        <f t="shared" si="5"/>
        <v>3.2539726412707459</v>
      </c>
      <c r="L38" s="26">
        <f t="shared" si="6"/>
        <v>0</v>
      </c>
      <c r="M38" s="26">
        <f t="shared" si="7"/>
        <v>0</v>
      </c>
    </row>
    <row r="39" spans="1:13" x14ac:dyDescent="0.3">
      <c r="A39" s="2">
        <v>0.77083333333333337</v>
      </c>
      <c r="B39" s="4">
        <v>2.1</v>
      </c>
      <c r="C39" s="12">
        <f t="shared" si="0"/>
        <v>6.3000000000000007</v>
      </c>
      <c r="D39" s="13">
        <v>2.31</v>
      </c>
      <c r="E39" s="13">
        <f t="shared" si="1"/>
        <v>2.0707098626268383</v>
      </c>
      <c r="F39" s="22">
        <f t="shared" si="2"/>
        <v>4.62</v>
      </c>
      <c r="G39" s="23">
        <v>1.89</v>
      </c>
      <c r="H39" s="23">
        <f t="shared" si="3"/>
        <v>1.5185205659263481</v>
      </c>
      <c r="I39" s="17">
        <f t="shared" si="4"/>
        <v>9.4499999999999993</v>
      </c>
      <c r="J39" s="18">
        <v>2.2000000000000002</v>
      </c>
      <c r="K39" s="18">
        <f t="shared" si="5"/>
        <v>3.106064793940257</v>
      </c>
      <c r="L39" s="26">
        <f t="shared" si="6"/>
        <v>0</v>
      </c>
      <c r="M39" s="26">
        <f t="shared" si="7"/>
        <v>0</v>
      </c>
    </row>
    <row r="40" spans="1:13" x14ac:dyDescent="0.3">
      <c r="A40" s="2">
        <v>0.79166666666666663</v>
      </c>
      <c r="B40" s="4">
        <v>1.9</v>
      </c>
      <c r="C40" s="12">
        <f t="shared" si="0"/>
        <v>5.6999999999999993</v>
      </c>
      <c r="D40" s="13">
        <v>2.09</v>
      </c>
      <c r="E40" s="13">
        <f t="shared" si="1"/>
        <v>1.8734993995195199</v>
      </c>
      <c r="F40" s="22">
        <f t="shared" si="2"/>
        <v>4.18</v>
      </c>
      <c r="G40" s="23">
        <v>1.71</v>
      </c>
      <c r="H40" s="23">
        <f t="shared" si="3"/>
        <v>1.3738995596476482</v>
      </c>
      <c r="I40" s="17">
        <f t="shared" si="4"/>
        <v>8.5500000000000007</v>
      </c>
      <c r="J40" s="18">
        <v>2.1</v>
      </c>
      <c r="K40" s="18">
        <f t="shared" si="5"/>
        <v>2.8102490992792806</v>
      </c>
      <c r="L40" s="26">
        <f t="shared" si="6"/>
        <v>0</v>
      </c>
      <c r="M40" s="26">
        <f t="shared" si="7"/>
        <v>0</v>
      </c>
    </row>
    <row r="41" spans="1:13" x14ac:dyDescent="0.3">
      <c r="A41" s="2">
        <v>0.8125</v>
      </c>
      <c r="B41" s="4">
        <v>1.7</v>
      </c>
      <c r="C41" s="12">
        <f t="shared" si="0"/>
        <v>5.0999999999999996</v>
      </c>
      <c r="D41" s="13">
        <v>1.87</v>
      </c>
      <c r="E41" s="13">
        <f t="shared" si="1"/>
        <v>1.6762889364122022</v>
      </c>
      <c r="F41" s="22">
        <f t="shared" si="2"/>
        <v>3.74</v>
      </c>
      <c r="G41" s="23">
        <v>1.53</v>
      </c>
      <c r="H41" s="23">
        <f t="shared" si="3"/>
        <v>1.2292785533689485</v>
      </c>
      <c r="I41" s="17">
        <f t="shared" si="4"/>
        <v>7.65</v>
      </c>
      <c r="J41" s="18">
        <v>1.9</v>
      </c>
      <c r="K41" s="18">
        <f t="shared" si="5"/>
        <v>2.5144334046183037</v>
      </c>
      <c r="L41" s="26">
        <f t="shared" si="6"/>
        <v>0</v>
      </c>
      <c r="M41" s="26">
        <f t="shared" si="7"/>
        <v>0</v>
      </c>
    </row>
    <row r="42" spans="1:13" x14ac:dyDescent="0.3">
      <c r="A42" s="2">
        <v>0.83333333333333337</v>
      </c>
      <c r="B42" s="4">
        <v>1.5</v>
      </c>
      <c r="C42" s="12">
        <f t="shared" si="0"/>
        <v>4.5</v>
      </c>
      <c r="D42" s="13">
        <v>1.65</v>
      </c>
      <c r="E42" s="13">
        <f t="shared" si="1"/>
        <v>1.4790784733048845</v>
      </c>
      <c r="F42" s="22">
        <f t="shared" si="2"/>
        <v>3.3</v>
      </c>
      <c r="G42" s="23">
        <v>1.35</v>
      </c>
      <c r="H42" s="23">
        <f t="shared" si="3"/>
        <v>1.0846575470902484</v>
      </c>
      <c r="I42" s="17">
        <f t="shared" si="4"/>
        <v>6.75</v>
      </c>
      <c r="J42" s="18">
        <v>1.7</v>
      </c>
      <c r="K42" s="18">
        <f t="shared" si="5"/>
        <v>2.2186177099573268</v>
      </c>
      <c r="L42" s="26">
        <f t="shared" si="6"/>
        <v>0</v>
      </c>
      <c r="M42" s="26">
        <f t="shared" si="7"/>
        <v>0</v>
      </c>
    </row>
    <row r="43" spans="1:13" x14ac:dyDescent="0.3">
      <c r="A43" s="2">
        <v>0.85416666666666663</v>
      </c>
      <c r="B43" s="4">
        <v>1.3</v>
      </c>
      <c r="C43" s="12">
        <f t="shared" si="0"/>
        <v>3.9000000000000004</v>
      </c>
      <c r="D43" s="13">
        <v>1.43</v>
      </c>
      <c r="E43" s="13">
        <f t="shared" si="1"/>
        <v>1.2818680101975666</v>
      </c>
      <c r="F43" s="22">
        <f t="shared" si="2"/>
        <v>2.86</v>
      </c>
      <c r="G43" s="23">
        <v>1.17</v>
      </c>
      <c r="H43" s="23">
        <f t="shared" si="3"/>
        <v>0.94003654081154875</v>
      </c>
      <c r="I43" s="17">
        <f t="shared" si="4"/>
        <v>5.85</v>
      </c>
      <c r="J43" s="18">
        <v>1.5</v>
      </c>
      <c r="K43" s="18">
        <f t="shared" si="5"/>
        <v>1.9228020152963496</v>
      </c>
      <c r="L43" s="26">
        <f t="shared" si="6"/>
        <v>0</v>
      </c>
      <c r="M43" s="26">
        <f t="shared" si="7"/>
        <v>0</v>
      </c>
    </row>
    <row r="44" spans="1:13" x14ac:dyDescent="0.3">
      <c r="A44" s="2">
        <v>0.875</v>
      </c>
      <c r="B44" s="4">
        <v>1.1000000000000001</v>
      </c>
      <c r="C44" s="12">
        <f t="shared" si="0"/>
        <v>3.3000000000000003</v>
      </c>
      <c r="D44" s="13">
        <v>1.21</v>
      </c>
      <c r="E44" s="13">
        <f t="shared" si="1"/>
        <v>1.0846575470902486</v>
      </c>
      <c r="F44" s="22">
        <f t="shared" si="2"/>
        <v>2.42</v>
      </c>
      <c r="G44" s="23">
        <v>0.99</v>
      </c>
      <c r="H44" s="23">
        <f t="shared" si="3"/>
        <v>0.79541553453284897</v>
      </c>
      <c r="I44" s="17">
        <f t="shared" si="4"/>
        <v>4.95</v>
      </c>
      <c r="J44" s="18">
        <v>1.3</v>
      </c>
      <c r="K44" s="18">
        <f t="shared" si="5"/>
        <v>1.626986320635373</v>
      </c>
      <c r="L44" s="26">
        <f t="shared" si="6"/>
        <v>0</v>
      </c>
      <c r="M44" s="26">
        <f t="shared" si="7"/>
        <v>0</v>
      </c>
    </row>
    <row r="45" spans="1:13" x14ac:dyDescent="0.3">
      <c r="A45" s="2">
        <v>0.89583333333333337</v>
      </c>
      <c r="B45" s="4">
        <v>0.9</v>
      </c>
      <c r="C45" s="12">
        <f t="shared" si="0"/>
        <v>2.7</v>
      </c>
      <c r="D45" s="13">
        <v>0.99</v>
      </c>
      <c r="E45" s="13">
        <f t="shared" si="1"/>
        <v>0.88744708398293071</v>
      </c>
      <c r="F45" s="22">
        <f t="shared" si="2"/>
        <v>1.98</v>
      </c>
      <c r="G45" s="23">
        <v>0.81</v>
      </c>
      <c r="H45" s="23">
        <f t="shared" si="3"/>
        <v>0.65079452825414918</v>
      </c>
      <c r="I45" s="17">
        <f t="shared" si="4"/>
        <v>4.0500000000000007</v>
      </c>
      <c r="J45" s="18">
        <v>1.1000000000000001</v>
      </c>
      <c r="K45" s="18">
        <f t="shared" si="5"/>
        <v>1.3311706259743963</v>
      </c>
      <c r="L45" s="26">
        <f t="shared" si="6"/>
        <v>0</v>
      </c>
      <c r="M45" s="26">
        <f t="shared" si="7"/>
        <v>0</v>
      </c>
    </row>
    <row r="46" spans="1:13" x14ac:dyDescent="0.3">
      <c r="A46" s="2">
        <v>0.91666666666666663</v>
      </c>
      <c r="B46" s="4">
        <v>0.7</v>
      </c>
      <c r="C46" s="12">
        <f t="shared" si="0"/>
        <v>2.0999999999999996</v>
      </c>
      <c r="D46" s="13">
        <v>0.77</v>
      </c>
      <c r="E46" s="13">
        <f t="shared" si="1"/>
        <v>0.69023662087561266</v>
      </c>
      <c r="F46" s="22">
        <f t="shared" si="2"/>
        <v>1.54</v>
      </c>
      <c r="G46" s="23">
        <v>0.63</v>
      </c>
      <c r="H46" s="23">
        <f t="shared" si="3"/>
        <v>0.5061735219754494</v>
      </c>
      <c r="I46" s="17">
        <f t="shared" si="4"/>
        <v>3.15</v>
      </c>
      <c r="J46" s="18">
        <v>0.9</v>
      </c>
      <c r="K46" s="18">
        <f t="shared" si="5"/>
        <v>1.0353549313134192</v>
      </c>
      <c r="L46" s="26">
        <f t="shared" si="6"/>
        <v>0</v>
      </c>
      <c r="M46" s="26">
        <f t="shared" si="7"/>
        <v>0</v>
      </c>
    </row>
    <row r="47" spans="1:13" x14ac:dyDescent="0.3">
      <c r="A47" s="2">
        <v>0.9375</v>
      </c>
      <c r="B47" s="4">
        <v>0.55000000000000004</v>
      </c>
      <c r="C47" s="12">
        <f t="shared" si="0"/>
        <v>1.6500000000000001</v>
      </c>
      <c r="D47" s="13">
        <v>0.61</v>
      </c>
      <c r="E47" s="13">
        <f t="shared" si="1"/>
        <v>0.54232877354512432</v>
      </c>
      <c r="F47" s="22">
        <f t="shared" si="2"/>
        <v>1.22</v>
      </c>
      <c r="G47" s="23">
        <v>0.5</v>
      </c>
      <c r="H47" s="23">
        <f t="shared" si="3"/>
        <v>0.4009946083182131</v>
      </c>
      <c r="I47" s="17">
        <f t="shared" si="4"/>
        <v>2.5</v>
      </c>
      <c r="J47" s="18">
        <v>0.7</v>
      </c>
      <c r="K47" s="18">
        <f t="shared" si="5"/>
        <v>0.82171026294715799</v>
      </c>
      <c r="L47" s="26">
        <f t="shared" si="6"/>
        <v>0</v>
      </c>
      <c r="M47" s="26">
        <f t="shared" si="7"/>
        <v>0</v>
      </c>
    </row>
    <row r="48" spans="1:13" x14ac:dyDescent="0.3">
      <c r="A48" s="2">
        <v>0.95833333333333337</v>
      </c>
      <c r="B48" s="4">
        <v>0.48</v>
      </c>
      <c r="C48" s="12">
        <f t="shared" si="0"/>
        <v>1.44</v>
      </c>
      <c r="D48" s="13">
        <v>0.53</v>
      </c>
      <c r="E48" s="13">
        <f t="shared" si="1"/>
        <v>0.47330511145756299</v>
      </c>
      <c r="F48" s="22">
        <f t="shared" si="2"/>
        <v>1.06</v>
      </c>
      <c r="G48" s="23">
        <v>0.43</v>
      </c>
      <c r="H48" s="23">
        <f t="shared" si="3"/>
        <v>0.348405151489595</v>
      </c>
      <c r="I48" s="17">
        <f t="shared" si="4"/>
        <v>2.15</v>
      </c>
      <c r="J48" s="18">
        <v>0.55000000000000004</v>
      </c>
      <c r="K48" s="18">
        <f t="shared" si="5"/>
        <v>0.7066708261345559</v>
      </c>
      <c r="L48" s="26">
        <f t="shared" si="6"/>
        <v>0</v>
      </c>
      <c r="M48" s="26">
        <f t="shared" si="7"/>
        <v>0</v>
      </c>
    </row>
    <row r="49" spans="1:13" x14ac:dyDescent="0.3">
      <c r="A49" s="2">
        <v>0.97916666666666663</v>
      </c>
      <c r="B49" s="4">
        <v>0.45</v>
      </c>
      <c r="C49" s="12">
        <f t="shared" si="0"/>
        <v>1.35</v>
      </c>
      <c r="D49" s="13">
        <v>0.5</v>
      </c>
      <c r="E49" s="13">
        <f t="shared" si="1"/>
        <v>0.44372354199146535</v>
      </c>
      <c r="F49" s="22">
        <f t="shared" si="2"/>
        <v>1</v>
      </c>
      <c r="G49" s="23">
        <v>0.41</v>
      </c>
      <c r="H49" s="23">
        <f t="shared" si="3"/>
        <v>0.32868410517886321</v>
      </c>
      <c r="I49" s="17">
        <f t="shared" si="4"/>
        <v>2.0499999999999998</v>
      </c>
      <c r="J49" s="18">
        <v>0.48</v>
      </c>
      <c r="K49" s="18">
        <f t="shared" si="5"/>
        <v>0.67380241561666954</v>
      </c>
      <c r="L49" s="26">
        <f t="shared" si="6"/>
        <v>0</v>
      </c>
      <c r="M49" s="26">
        <f t="shared" si="7"/>
        <v>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opLeftCell="C1" workbookViewId="0">
      <selection activeCell="R7" sqref="R7"/>
    </sheetView>
  </sheetViews>
  <sheetFormatPr defaultRowHeight="14.4" x14ac:dyDescent="0.3"/>
  <cols>
    <col min="2" max="2" width="12.109375" hidden="1" customWidth="1"/>
    <col min="3" max="3" width="13.77734375" customWidth="1"/>
    <col min="4" max="4" width="13.77734375" hidden="1" customWidth="1"/>
    <col min="5" max="5" width="13.77734375" customWidth="1"/>
    <col min="6" max="6" width="15.5546875" customWidth="1"/>
    <col min="7" max="7" width="15.88671875" hidden="1" customWidth="1"/>
    <col min="8" max="8" width="15.88671875" customWidth="1"/>
    <col min="9" max="9" width="15.109375" customWidth="1"/>
    <col min="10" max="10" width="23.109375" hidden="1" customWidth="1"/>
    <col min="11" max="11" width="23.109375" customWidth="1"/>
    <col min="12" max="12" width="17.109375" customWidth="1"/>
    <col min="16" max="16" width="12.6640625" customWidth="1"/>
  </cols>
  <sheetData>
    <row r="1" spans="1:18" x14ac:dyDescent="0.3">
      <c r="A1" s="1" t="s">
        <v>0</v>
      </c>
      <c r="B1" s="5" t="s">
        <v>5</v>
      </c>
      <c r="C1" s="9" t="s">
        <v>34</v>
      </c>
      <c r="D1" s="10" t="s">
        <v>6</v>
      </c>
      <c r="E1" s="11" t="s">
        <v>39</v>
      </c>
      <c r="F1" s="19" t="s">
        <v>35</v>
      </c>
      <c r="G1" s="20" t="s">
        <v>7</v>
      </c>
      <c r="H1" s="21" t="s">
        <v>39</v>
      </c>
      <c r="I1" s="14" t="s">
        <v>36</v>
      </c>
      <c r="J1" s="15" t="s">
        <v>8</v>
      </c>
      <c r="K1" s="16" t="s">
        <v>39</v>
      </c>
      <c r="L1" s="24" t="s">
        <v>37</v>
      </c>
      <c r="M1" s="25" t="s">
        <v>39</v>
      </c>
      <c r="P1" t="s">
        <v>38</v>
      </c>
      <c r="Q1">
        <v>0.95</v>
      </c>
    </row>
    <row r="2" spans="1:18" x14ac:dyDescent="0.3">
      <c r="A2" s="2">
        <v>0</v>
      </c>
      <c r="B2" s="4">
        <v>0.4</v>
      </c>
      <c r="C2" s="12">
        <f>20*B2</f>
        <v>8</v>
      </c>
      <c r="D2" s="13">
        <v>0.44</v>
      </c>
      <c r="E2" s="13">
        <f>C2*$Q$2</f>
        <v>2.6294728414309056</v>
      </c>
      <c r="F2" s="22">
        <f>16*D2</f>
        <v>7.04</v>
      </c>
      <c r="G2" s="23">
        <v>0.36</v>
      </c>
      <c r="H2" s="23">
        <f>F2*$Q$2</f>
        <v>2.313936100459197</v>
      </c>
      <c r="I2" s="17">
        <f>G2*17</f>
        <v>6.12</v>
      </c>
      <c r="J2" s="18">
        <v>0.45</v>
      </c>
      <c r="K2" s="18">
        <f>I2*$Q$2</f>
        <v>2.0115467236946429</v>
      </c>
      <c r="L2" s="26">
        <f>12*J2</f>
        <v>5.4</v>
      </c>
      <c r="M2" s="26">
        <f>L2*$Q$2</f>
        <v>1.7748941679658614</v>
      </c>
      <c r="Q2">
        <f>TAN(ACOS(Q1))</f>
        <v>0.32868410517886321</v>
      </c>
    </row>
    <row r="3" spans="1:18" x14ac:dyDescent="0.3">
      <c r="A3" s="2">
        <v>2.0833333333333332E-2</v>
      </c>
      <c r="B3" s="4">
        <v>0.38</v>
      </c>
      <c r="C3" s="12">
        <f t="shared" ref="C3:C49" si="0">20*B3</f>
        <v>7.6</v>
      </c>
      <c r="D3" s="13">
        <v>0.42</v>
      </c>
      <c r="E3" s="13">
        <f t="shared" ref="E3:E49" si="1">C3*$Q$2</f>
        <v>2.4979991993593602</v>
      </c>
      <c r="F3" s="22">
        <f t="shared" ref="F3:F49" si="2">16*D3</f>
        <v>6.72</v>
      </c>
      <c r="G3" s="23">
        <v>0.34</v>
      </c>
      <c r="H3" s="23">
        <f t="shared" ref="H3:H49" si="3">F3*$Q$2</f>
        <v>2.2087571868019609</v>
      </c>
      <c r="I3" s="17">
        <f t="shared" ref="I3:I48" si="4">G3*17</f>
        <v>5.78</v>
      </c>
      <c r="J3" s="18">
        <v>0.4</v>
      </c>
      <c r="K3" s="18">
        <f t="shared" ref="K3:K49" si="5">I3*$Q$2</f>
        <v>1.8997941279338295</v>
      </c>
      <c r="L3" s="26">
        <f t="shared" ref="L3:L48" si="6">12*J3</f>
        <v>4.8000000000000007</v>
      </c>
      <c r="M3" s="26">
        <f t="shared" ref="M3:M49" si="7">L3*$Q$2</f>
        <v>1.5776837048585437</v>
      </c>
    </row>
    <row r="4" spans="1:18" x14ac:dyDescent="0.3">
      <c r="A4" s="2">
        <v>4.1666666666666664E-2</v>
      </c>
      <c r="B4" s="4">
        <v>0.35</v>
      </c>
      <c r="C4" s="12">
        <f t="shared" si="0"/>
        <v>7</v>
      </c>
      <c r="D4" s="13">
        <v>0.39</v>
      </c>
      <c r="E4" s="13">
        <f t="shared" si="1"/>
        <v>2.3007887362520423</v>
      </c>
      <c r="F4" s="22">
        <f t="shared" si="2"/>
        <v>6.24</v>
      </c>
      <c r="G4" s="23">
        <v>0.32</v>
      </c>
      <c r="H4" s="23">
        <f t="shared" si="3"/>
        <v>2.0509888163161065</v>
      </c>
      <c r="I4" s="17">
        <f t="shared" si="4"/>
        <v>5.44</v>
      </c>
      <c r="J4" s="18">
        <v>0.38</v>
      </c>
      <c r="K4" s="18">
        <f t="shared" si="5"/>
        <v>1.7880415321730159</v>
      </c>
      <c r="L4" s="26">
        <f t="shared" si="6"/>
        <v>4.5600000000000005</v>
      </c>
      <c r="M4" s="26">
        <f t="shared" si="7"/>
        <v>1.4987995196156163</v>
      </c>
      <c r="P4" t="s">
        <v>40</v>
      </c>
      <c r="Q4" s="12">
        <f>MAX(C2:C49)</f>
        <v>46</v>
      </c>
      <c r="R4">
        <f>Q4*Q2</f>
        <v>15.119468838227707</v>
      </c>
    </row>
    <row r="5" spans="1:18" x14ac:dyDescent="0.3">
      <c r="A5" s="2">
        <v>6.25E-2</v>
      </c>
      <c r="B5" s="4">
        <v>0.33</v>
      </c>
      <c r="C5" s="12">
        <f t="shared" si="0"/>
        <v>6.6000000000000005</v>
      </c>
      <c r="D5" s="13">
        <v>0.36</v>
      </c>
      <c r="E5" s="13">
        <f t="shared" si="1"/>
        <v>2.1693150941804973</v>
      </c>
      <c r="F5" s="22">
        <f t="shared" si="2"/>
        <v>5.76</v>
      </c>
      <c r="G5" s="23">
        <v>0.3</v>
      </c>
      <c r="H5" s="23">
        <f t="shared" si="3"/>
        <v>1.893220445830252</v>
      </c>
      <c r="I5" s="17">
        <f t="shared" si="4"/>
        <v>5.0999999999999996</v>
      </c>
      <c r="J5" s="18">
        <v>0.35</v>
      </c>
      <c r="K5" s="18">
        <f t="shared" si="5"/>
        <v>1.6762889364122022</v>
      </c>
      <c r="L5" s="26">
        <f t="shared" si="6"/>
        <v>4.1999999999999993</v>
      </c>
      <c r="M5" s="26">
        <f t="shared" si="7"/>
        <v>1.3804732417512253</v>
      </c>
      <c r="P5" t="s">
        <v>41</v>
      </c>
      <c r="Q5" s="22">
        <f>MAX(F2:F49)</f>
        <v>40.479999999999997</v>
      </c>
      <c r="R5">
        <f>Q5*Q2</f>
        <v>13.305132577640382</v>
      </c>
    </row>
    <row r="6" spans="1:18" x14ac:dyDescent="0.3">
      <c r="A6" s="2">
        <v>8.3333333333333329E-2</v>
      </c>
      <c r="B6" s="4">
        <v>0.32</v>
      </c>
      <c r="C6" s="12">
        <f t="shared" si="0"/>
        <v>6.4</v>
      </c>
      <c r="D6" s="13">
        <v>0.35</v>
      </c>
      <c r="E6" s="13">
        <f t="shared" si="1"/>
        <v>2.1035782731447248</v>
      </c>
      <c r="F6" s="22">
        <f t="shared" si="2"/>
        <v>5.6</v>
      </c>
      <c r="G6" s="23">
        <v>0.28999999999999998</v>
      </c>
      <c r="H6" s="23">
        <f t="shared" si="3"/>
        <v>1.8406309890016339</v>
      </c>
      <c r="I6" s="17">
        <f t="shared" si="4"/>
        <v>4.93</v>
      </c>
      <c r="J6" s="18">
        <v>0.33</v>
      </c>
      <c r="K6" s="18">
        <f t="shared" si="5"/>
        <v>1.6204126385317956</v>
      </c>
      <c r="L6" s="26">
        <f t="shared" si="6"/>
        <v>3.96</v>
      </c>
      <c r="M6" s="26">
        <f t="shared" si="7"/>
        <v>1.3015890565082984</v>
      </c>
      <c r="P6" t="s">
        <v>42</v>
      </c>
      <c r="Q6" s="17">
        <f>MAX(I2:I49)</f>
        <v>35.19</v>
      </c>
      <c r="R6">
        <f>Q6*Q2</f>
        <v>11.566393661244195</v>
      </c>
    </row>
    <row r="7" spans="1:18" x14ac:dyDescent="0.3">
      <c r="A7" s="2">
        <v>0.10416666666666667</v>
      </c>
      <c r="B7" s="4">
        <v>0.31</v>
      </c>
      <c r="C7" s="12">
        <f t="shared" si="0"/>
        <v>6.2</v>
      </c>
      <c r="D7" s="13">
        <v>0.34</v>
      </c>
      <c r="E7" s="13">
        <f t="shared" si="1"/>
        <v>2.0378414521089518</v>
      </c>
      <c r="F7" s="22">
        <f t="shared" si="2"/>
        <v>5.44</v>
      </c>
      <c r="G7" s="23">
        <v>0.28000000000000003</v>
      </c>
      <c r="H7" s="23">
        <f t="shared" si="3"/>
        <v>1.7880415321730159</v>
      </c>
      <c r="I7" s="17">
        <f t="shared" si="4"/>
        <v>4.7600000000000007</v>
      </c>
      <c r="J7" s="18">
        <v>0.32</v>
      </c>
      <c r="K7" s="18">
        <f t="shared" si="5"/>
        <v>1.564536340651389</v>
      </c>
      <c r="L7" s="26">
        <f t="shared" si="6"/>
        <v>3.84</v>
      </c>
      <c r="M7" s="26">
        <f t="shared" si="7"/>
        <v>1.2621469638868346</v>
      </c>
      <c r="P7" t="s">
        <v>43</v>
      </c>
      <c r="Q7" s="26">
        <f>MAX(L2:L49)</f>
        <v>27.599999999999998</v>
      </c>
      <c r="R7">
        <f>Q7*Q2</f>
        <v>9.0716813029366232</v>
      </c>
    </row>
    <row r="8" spans="1:18" x14ac:dyDescent="0.3">
      <c r="A8" s="2">
        <v>0.125</v>
      </c>
      <c r="B8" s="4">
        <v>0.3</v>
      </c>
      <c r="C8" s="12">
        <f t="shared" si="0"/>
        <v>6</v>
      </c>
      <c r="D8" s="13">
        <v>0.33</v>
      </c>
      <c r="E8" s="13">
        <f t="shared" si="1"/>
        <v>1.9721046310731793</v>
      </c>
      <c r="F8" s="22">
        <f t="shared" si="2"/>
        <v>5.28</v>
      </c>
      <c r="G8" s="23">
        <v>0.27</v>
      </c>
      <c r="H8" s="23">
        <f t="shared" si="3"/>
        <v>1.7354520753443978</v>
      </c>
      <c r="I8" s="17">
        <f t="shared" si="4"/>
        <v>4.59</v>
      </c>
      <c r="J8" s="18">
        <v>0.31</v>
      </c>
      <c r="K8" s="18">
        <f t="shared" si="5"/>
        <v>1.508660042770982</v>
      </c>
      <c r="L8" s="26">
        <f t="shared" si="6"/>
        <v>3.7199999999999998</v>
      </c>
      <c r="M8" s="26">
        <f t="shared" si="7"/>
        <v>1.222704871265371</v>
      </c>
    </row>
    <row r="9" spans="1:18" x14ac:dyDescent="0.3">
      <c r="A9" s="2">
        <v>0.14583333333333334</v>
      </c>
      <c r="B9" s="4">
        <v>0.32</v>
      </c>
      <c r="C9" s="12">
        <f t="shared" si="0"/>
        <v>6.4</v>
      </c>
      <c r="D9" s="13">
        <v>0.35</v>
      </c>
      <c r="E9" s="13">
        <f t="shared" si="1"/>
        <v>2.1035782731447248</v>
      </c>
      <c r="F9" s="22">
        <f t="shared" si="2"/>
        <v>5.6</v>
      </c>
      <c r="G9" s="23">
        <v>0.28999999999999998</v>
      </c>
      <c r="H9" s="23">
        <f t="shared" si="3"/>
        <v>1.8406309890016339</v>
      </c>
      <c r="I9" s="17">
        <f t="shared" si="4"/>
        <v>4.93</v>
      </c>
      <c r="J9" s="18">
        <v>0.3</v>
      </c>
      <c r="K9" s="18">
        <f t="shared" si="5"/>
        <v>1.6204126385317956</v>
      </c>
      <c r="L9" s="26">
        <f t="shared" si="6"/>
        <v>3.5999999999999996</v>
      </c>
      <c r="M9" s="26">
        <f t="shared" si="7"/>
        <v>1.1832627786439074</v>
      </c>
      <c r="P9" t="s">
        <v>45</v>
      </c>
      <c r="Q9">
        <f>SUM(C2:C49)</f>
        <v>924.4</v>
      </c>
    </row>
    <row r="10" spans="1:18" x14ac:dyDescent="0.3">
      <c r="A10" s="2">
        <v>0.16666666666666666</v>
      </c>
      <c r="B10" s="4">
        <v>0.35</v>
      </c>
      <c r="C10" s="12">
        <f t="shared" si="0"/>
        <v>7</v>
      </c>
      <c r="D10" s="13">
        <v>0.39</v>
      </c>
      <c r="E10" s="13">
        <f t="shared" si="1"/>
        <v>2.3007887362520423</v>
      </c>
      <c r="F10" s="22">
        <f t="shared" si="2"/>
        <v>6.24</v>
      </c>
      <c r="G10" s="23">
        <v>0.32</v>
      </c>
      <c r="H10" s="23">
        <f t="shared" si="3"/>
        <v>2.0509888163161065</v>
      </c>
      <c r="I10" s="17">
        <f t="shared" si="4"/>
        <v>5.44</v>
      </c>
      <c r="J10" s="18">
        <v>0.32</v>
      </c>
      <c r="K10" s="18">
        <f t="shared" si="5"/>
        <v>1.7880415321730159</v>
      </c>
      <c r="L10" s="26">
        <f t="shared" si="6"/>
        <v>3.84</v>
      </c>
      <c r="M10" s="26">
        <f t="shared" si="7"/>
        <v>1.2621469638868346</v>
      </c>
      <c r="P10" t="s">
        <v>44</v>
      </c>
      <c r="Q10">
        <f>SUM(F2:F49)</f>
        <v>814.24</v>
      </c>
    </row>
    <row r="11" spans="1:18" x14ac:dyDescent="0.3">
      <c r="A11" s="2">
        <v>0.1875</v>
      </c>
      <c r="B11" s="4">
        <v>0.45</v>
      </c>
      <c r="C11" s="12">
        <f t="shared" si="0"/>
        <v>9</v>
      </c>
      <c r="D11" s="13">
        <v>0.5</v>
      </c>
      <c r="E11" s="13">
        <f t="shared" si="1"/>
        <v>2.958156946609769</v>
      </c>
      <c r="F11" s="22">
        <f t="shared" si="2"/>
        <v>8</v>
      </c>
      <c r="G11" s="23">
        <v>0.41</v>
      </c>
      <c r="H11" s="23">
        <f t="shared" si="3"/>
        <v>2.6294728414309056</v>
      </c>
      <c r="I11" s="17">
        <f t="shared" si="4"/>
        <v>6.97</v>
      </c>
      <c r="J11" s="18">
        <v>0.35</v>
      </c>
      <c r="K11" s="18">
        <f t="shared" si="5"/>
        <v>2.2909282130966764</v>
      </c>
      <c r="L11" s="26">
        <f t="shared" si="6"/>
        <v>4.1999999999999993</v>
      </c>
      <c r="M11" s="26">
        <f t="shared" si="7"/>
        <v>1.3804732417512253</v>
      </c>
      <c r="P11" t="s">
        <v>46</v>
      </c>
      <c r="Q11">
        <f>SUM(I2:I49)</f>
        <v>708.22</v>
      </c>
    </row>
    <row r="12" spans="1:18" x14ac:dyDescent="0.3">
      <c r="A12" s="2">
        <v>0.20833333333333334</v>
      </c>
      <c r="B12" s="4">
        <v>0.7</v>
      </c>
      <c r="C12" s="12">
        <f t="shared" si="0"/>
        <v>14</v>
      </c>
      <c r="D12" s="13">
        <v>0.77</v>
      </c>
      <c r="E12" s="13">
        <f t="shared" si="1"/>
        <v>4.6015774725040846</v>
      </c>
      <c r="F12" s="22">
        <f t="shared" si="2"/>
        <v>12.32</v>
      </c>
      <c r="G12" s="23">
        <v>0.63</v>
      </c>
      <c r="H12" s="23">
        <f t="shared" si="3"/>
        <v>4.0493881758035952</v>
      </c>
      <c r="I12" s="17">
        <f t="shared" si="4"/>
        <v>10.71</v>
      </c>
      <c r="J12" s="18">
        <v>0.45</v>
      </c>
      <c r="K12" s="18">
        <f t="shared" si="5"/>
        <v>3.5202067664656251</v>
      </c>
      <c r="L12" s="26">
        <f t="shared" si="6"/>
        <v>5.4</v>
      </c>
      <c r="M12" s="26">
        <f t="shared" si="7"/>
        <v>1.7748941679658614</v>
      </c>
      <c r="P12" t="s">
        <v>47</v>
      </c>
      <c r="Q12">
        <f>SUM(L2:L49)</f>
        <v>554.64</v>
      </c>
    </row>
    <row r="13" spans="1:18" x14ac:dyDescent="0.3">
      <c r="A13" s="2">
        <v>0.22916666666666666</v>
      </c>
      <c r="B13" s="4">
        <v>1.1000000000000001</v>
      </c>
      <c r="C13" s="12">
        <f t="shared" si="0"/>
        <v>22</v>
      </c>
      <c r="D13" s="13">
        <v>1.21</v>
      </c>
      <c r="E13" s="13">
        <f t="shared" si="1"/>
        <v>7.2310503139349906</v>
      </c>
      <c r="F13" s="22">
        <f t="shared" si="2"/>
        <v>19.36</v>
      </c>
      <c r="G13" s="23">
        <v>0.99</v>
      </c>
      <c r="H13" s="23">
        <f t="shared" si="3"/>
        <v>6.3633242762627917</v>
      </c>
      <c r="I13" s="17">
        <f t="shared" si="4"/>
        <v>16.829999999999998</v>
      </c>
      <c r="J13" s="18">
        <v>0.7</v>
      </c>
      <c r="K13" s="18">
        <f t="shared" si="5"/>
        <v>5.5317534901602672</v>
      </c>
      <c r="L13" s="26">
        <f t="shared" si="6"/>
        <v>8.3999999999999986</v>
      </c>
      <c r="M13" s="26">
        <f t="shared" si="7"/>
        <v>2.7609464835024506</v>
      </c>
    </row>
    <row r="14" spans="1:18" x14ac:dyDescent="0.3">
      <c r="A14" s="2">
        <v>0.25</v>
      </c>
      <c r="B14" s="4">
        <v>1.5</v>
      </c>
      <c r="C14" s="12">
        <f t="shared" si="0"/>
        <v>30</v>
      </c>
      <c r="D14" s="13">
        <v>1.65</v>
      </c>
      <c r="E14" s="13">
        <f t="shared" si="1"/>
        <v>9.8605231553658967</v>
      </c>
      <c r="F14" s="22">
        <f t="shared" si="2"/>
        <v>26.4</v>
      </c>
      <c r="G14" s="23">
        <v>1.35</v>
      </c>
      <c r="H14" s="23">
        <f t="shared" si="3"/>
        <v>8.6772603767219874</v>
      </c>
      <c r="I14" s="17">
        <f t="shared" si="4"/>
        <v>22.950000000000003</v>
      </c>
      <c r="J14" s="18">
        <v>1.1000000000000001</v>
      </c>
      <c r="K14" s="18">
        <f t="shared" si="5"/>
        <v>7.5433002138549119</v>
      </c>
      <c r="L14" s="26">
        <f t="shared" si="6"/>
        <v>13.200000000000001</v>
      </c>
      <c r="M14" s="26">
        <f t="shared" si="7"/>
        <v>4.3386301883609946</v>
      </c>
      <c r="Q14">
        <f>SUM(Q9:Q12)</f>
        <v>3001.4999999999995</v>
      </c>
    </row>
    <row r="15" spans="1:18" x14ac:dyDescent="0.3">
      <c r="A15" s="2">
        <v>0.27083333333333331</v>
      </c>
      <c r="B15" s="4">
        <v>1.8</v>
      </c>
      <c r="C15" s="12">
        <f t="shared" si="0"/>
        <v>36</v>
      </c>
      <c r="D15" s="13">
        <v>1.98</v>
      </c>
      <c r="E15" s="13">
        <f t="shared" si="1"/>
        <v>11.832627786439076</v>
      </c>
      <c r="F15" s="22">
        <f t="shared" si="2"/>
        <v>31.68</v>
      </c>
      <c r="G15" s="23">
        <v>1.62</v>
      </c>
      <c r="H15" s="23">
        <f t="shared" si="3"/>
        <v>10.412712452066387</v>
      </c>
      <c r="I15" s="17">
        <f t="shared" si="4"/>
        <v>27.540000000000003</v>
      </c>
      <c r="J15" s="18">
        <v>1.5</v>
      </c>
      <c r="K15" s="18">
        <f t="shared" si="5"/>
        <v>9.0519602566258932</v>
      </c>
      <c r="L15" s="26">
        <f t="shared" si="6"/>
        <v>18</v>
      </c>
      <c r="M15" s="26">
        <f t="shared" si="7"/>
        <v>5.916313893219538</v>
      </c>
    </row>
    <row r="16" spans="1:18" x14ac:dyDescent="0.3">
      <c r="A16" s="2">
        <v>0.29166666666666669</v>
      </c>
      <c r="B16" s="4">
        <v>1.6</v>
      </c>
      <c r="C16" s="12">
        <f t="shared" si="0"/>
        <v>32</v>
      </c>
      <c r="D16" s="13">
        <v>1.76</v>
      </c>
      <c r="E16" s="13">
        <f t="shared" si="1"/>
        <v>10.517891365723623</v>
      </c>
      <c r="F16" s="22">
        <f t="shared" si="2"/>
        <v>28.16</v>
      </c>
      <c r="G16" s="23">
        <v>1.44</v>
      </c>
      <c r="H16" s="23">
        <f t="shared" si="3"/>
        <v>9.2557444018367878</v>
      </c>
      <c r="I16" s="17">
        <f t="shared" si="4"/>
        <v>24.48</v>
      </c>
      <c r="J16" s="18">
        <v>1.8</v>
      </c>
      <c r="K16" s="18">
        <f t="shared" si="5"/>
        <v>8.0461868947785717</v>
      </c>
      <c r="L16" s="26">
        <f t="shared" si="6"/>
        <v>21.6</v>
      </c>
      <c r="M16" s="26">
        <f t="shared" si="7"/>
        <v>7.0995766718634457</v>
      </c>
    </row>
    <row r="17" spans="1:13" x14ac:dyDescent="0.3">
      <c r="A17" s="2">
        <v>0.3125</v>
      </c>
      <c r="B17" s="4">
        <v>1.2</v>
      </c>
      <c r="C17" s="12">
        <f t="shared" si="0"/>
        <v>24</v>
      </c>
      <c r="D17" s="13">
        <v>1.32</v>
      </c>
      <c r="E17" s="13">
        <f t="shared" si="1"/>
        <v>7.8884185242927174</v>
      </c>
      <c r="F17" s="22">
        <f t="shared" si="2"/>
        <v>21.12</v>
      </c>
      <c r="G17" s="23">
        <v>1.08</v>
      </c>
      <c r="H17" s="23">
        <f t="shared" si="3"/>
        <v>6.9418083013775913</v>
      </c>
      <c r="I17" s="17">
        <f t="shared" si="4"/>
        <v>18.36</v>
      </c>
      <c r="J17" s="18">
        <v>1.6</v>
      </c>
      <c r="K17" s="18">
        <f t="shared" si="5"/>
        <v>6.0346401710839279</v>
      </c>
      <c r="L17" s="26">
        <f t="shared" si="6"/>
        <v>19.200000000000003</v>
      </c>
      <c r="M17" s="26">
        <f t="shared" si="7"/>
        <v>6.3107348194341748</v>
      </c>
    </row>
    <row r="18" spans="1:13" x14ac:dyDescent="0.3">
      <c r="A18" s="2">
        <v>0.33333333333333331</v>
      </c>
      <c r="B18" s="4">
        <v>1</v>
      </c>
      <c r="C18" s="12">
        <f t="shared" si="0"/>
        <v>20</v>
      </c>
      <c r="D18" s="13">
        <v>1.1000000000000001</v>
      </c>
      <c r="E18" s="13">
        <f t="shared" si="1"/>
        <v>6.5736821035772639</v>
      </c>
      <c r="F18" s="22">
        <f t="shared" si="2"/>
        <v>17.600000000000001</v>
      </c>
      <c r="G18" s="23">
        <v>0.9</v>
      </c>
      <c r="H18" s="23">
        <f t="shared" si="3"/>
        <v>5.7848402511479931</v>
      </c>
      <c r="I18" s="17">
        <f t="shared" si="4"/>
        <v>15.3</v>
      </c>
      <c r="J18" s="18">
        <v>1.2</v>
      </c>
      <c r="K18" s="18">
        <f t="shared" si="5"/>
        <v>5.0288668092366073</v>
      </c>
      <c r="L18" s="26">
        <f t="shared" si="6"/>
        <v>14.399999999999999</v>
      </c>
      <c r="M18" s="26">
        <f t="shared" si="7"/>
        <v>4.7330511145756295</v>
      </c>
    </row>
    <row r="19" spans="1:13" x14ac:dyDescent="0.3">
      <c r="A19" s="2">
        <v>0.35416666666666669</v>
      </c>
      <c r="B19" s="4">
        <v>0.85</v>
      </c>
      <c r="C19" s="12">
        <f t="shared" si="0"/>
        <v>17</v>
      </c>
      <c r="D19" s="13">
        <v>0.94</v>
      </c>
      <c r="E19" s="13">
        <f t="shared" si="1"/>
        <v>5.5876297880406742</v>
      </c>
      <c r="F19" s="22">
        <f t="shared" si="2"/>
        <v>15.04</v>
      </c>
      <c r="G19" s="23">
        <v>0.77</v>
      </c>
      <c r="H19" s="23">
        <f t="shared" si="3"/>
        <v>4.9434089418901026</v>
      </c>
      <c r="I19" s="17">
        <f t="shared" si="4"/>
        <v>13.09</v>
      </c>
      <c r="J19" s="18">
        <v>1</v>
      </c>
      <c r="K19" s="18">
        <f t="shared" si="5"/>
        <v>4.3024749367913193</v>
      </c>
      <c r="L19" s="26">
        <f t="shared" si="6"/>
        <v>12</v>
      </c>
      <c r="M19" s="26">
        <f t="shared" si="7"/>
        <v>3.9442092621463587</v>
      </c>
    </row>
    <row r="20" spans="1:13" x14ac:dyDescent="0.3">
      <c r="A20" s="2">
        <v>0.375</v>
      </c>
      <c r="B20" s="4">
        <v>0.75</v>
      </c>
      <c r="C20" s="12">
        <f t="shared" si="0"/>
        <v>15</v>
      </c>
      <c r="D20" s="13">
        <v>0.83</v>
      </c>
      <c r="E20" s="13">
        <f t="shared" si="1"/>
        <v>4.9302615776829484</v>
      </c>
      <c r="F20" s="22">
        <f t="shared" si="2"/>
        <v>13.28</v>
      </c>
      <c r="G20" s="23">
        <v>0.68</v>
      </c>
      <c r="H20" s="23">
        <f t="shared" si="3"/>
        <v>4.364924916775303</v>
      </c>
      <c r="I20" s="17">
        <f t="shared" si="4"/>
        <v>11.56</v>
      </c>
      <c r="J20" s="18">
        <v>0.85</v>
      </c>
      <c r="K20" s="18">
        <f t="shared" si="5"/>
        <v>3.799588255867659</v>
      </c>
      <c r="L20" s="26">
        <f t="shared" si="6"/>
        <v>10.199999999999999</v>
      </c>
      <c r="M20" s="26">
        <f t="shared" si="7"/>
        <v>3.3525778728244044</v>
      </c>
    </row>
    <row r="21" spans="1:13" x14ac:dyDescent="0.3">
      <c r="A21" s="2">
        <v>0.39583333333333331</v>
      </c>
      <c r="B21" s="4">
        <v>0.7</v>
      </c>
      <c r="C21" s="12">
        <f t="shared" si="0"/>
        <v>14</v>
      </c>
      <c r="D21" s="13">
        <v>0.77</v>
      </c>
      <c r="E21" s="13">
        <f t="shared" si="1"/>
        <v>4.6015774725040846</v>
      </c>
      <c r="F21" s="22">
        <f t="shared" si="2"/>
        <v>12.32</v>
      </c>
      <c r="G21" s="23">
        <v>0.63</v>
      </c>
      <c r="H21" s="23">
        <f t="shared" si="3"/>
        <v>4.0493881758035952</v>
      </c>
      <c r="I21" s="17">
        <f t="shared" si="4"/>
        <v>10.71</v>
      </c>
      <c r="J21" s="18">
        <v>0.75</v>
      </c>
      <c r="K21" s="18">
        <f t="shared" si="5"/>
        <v>3.5202067664656251</v>
      </c>
      <c r="L21" s="26">
        <f t="shared" si="6"/>
        <v>9</v>
      </c>
      <c r="M21" s="26">
        <f t="shared" si="7"/>
        <v>2.958156946609769</v>
      </c>
    </row>
    <row r="22" spans="1:13" x14ac:dyDescent="0.3">
      <c r="A22" s="2">
        <v>0.41666666666666669</v>
      </c>
      <c r="B22" s="4">
        <v>0.68</v>
      </c>
      <c r="C22" s="12">
        <f t="shared" si="0"/>
        <v>13.600000000000001</v>
      </c>
      <c r="D22" s="13">
        <v>0.75</v>
      </c>
      <c r="E22" s="13">
        <f t="shared" si="1"/>
        <v>4.4701038304325404</v>
      </c>
      <c r="F22" s="22">
        <f t="shared" si="2"/>
        <v>12</v>
      </c>
      <c r="G22" s="23">
        <v>0.61</v>
      </c>
      <c r="H22" s="23">
        <f t="shared" si="3"/>
        <v>3.9442092621463587</v>
      </c>
      <c r="I22" s="17">
        <f t="shared" si="4"/>
        <v>10.37</v>
      </c>
      <c r="J22" s="18">
        <v>0.7</v>
      </c>
      <c r="K22" s="18">
        <f t="shared" si="5"/>
        <v>3.408454170704811</v>
      </c>
      <c r="L22" s="26">
        <f t="shared" si="6"/>
        <v>8.3999999999999986</v>
      </c>
      <c r="M22" s="26">
        <f t="shared" si="7"/>
        <v>2.7609464835024506</v>
      </c>
    </row>
    <row r="23" spans="1:13" x14ac:dyDescent="0.3">
      <c r="A23" s="2">
        <v>0.4375</v>
      </c>
      <c r="B23" s="4">
        <v>0.65</v>
      </c>
      <c r="C23" s="12">
        <f t="shared" si="0"/>
        <v>13</v>
      </c>
      <c r="D23" s="13">
        <v>0.72</v>
      </c>
      <c r="E23" s="13">
        <f t="shared" si="1"/>
        <v>4.2728933673252216</v>
      </c>
      <c r="F23" s="22">
        <f t="shared" si="2"/>
        <v>11.52</v>
      </c>
      <c r="G23" s="23">
        <v>0.59</v>
      </c>
      <c r="H23" s="23">
        <f t="shared" si="3"/>
        <v>3.7864408916605039</v>
      </c>
      <c r="I23" s="17">
        <f t="shared" si="4"/>
        <v>10.029999999999999</v>
      </c>
      <c r="J23" s="18">
        <v>0.68</v>
      </c>
      <c r="K23" s="18">
        <f t="shared" si="5"/>
        <v>3.2967015749439978</v>
      </c>
      <c r="L23" s="26">
        <f t="shared" si="6"/>
        <v>8.16</v>
      </c>
      <c r="M23" s="26">
        <f t="shared" si="7"/>
        <v>2.6820622982595239</v>
      </c>
    </row>
    <row r="24" spans="1:13" x14ac:dyDescent="0.3">
      <c r="A24" s="2">
        <v>0.45833333333333331</v>
      </c>
      <c r="B24" s="4">
        <v>0.63</v>
      </c>
      <c r="C24" s="12">
        <f t="shared" si="0"/>
        <v>12.6</v>
      </c>
      <c r="D24" s="13">
        <v>0.69</v>
      </c>
      <c r="E24" s="13">
        <f t="shared" si="1"/>
        <v>4.1414197252536766</v>
      </c>
      <c r="F24" s="22">
        <f t="shared" si="2"/>
        <v>11.04</v>
      </c>
      <c r="G24" s="23">
        <v>0.56999999999999995</v>
      </c>
      <c r="H24" s="23">
        <f t="shared" si="3"/>
        <v>3.6286725211746496</v>
      </c>
      <c r="I24" s="17">
        <f t="shared" si="4"/>
        <v>9.69</v>
      </c>
      <c r="J24" s="18">
        <v>0.65</v>
      </c>
      <c r="K24" s="18">
        <f t="shared" si="5"/>
        <v>3.1849489791831842</v>
      </c>
      <c r="L24" s="26">
        <f t="shared" si="6"/>
        <v>7.8000000000000007</v>
      </c>
      <c r="M24" s="26">
        <f t="shared" si="7"/>
        <v>2.5637360203951332</v>
      </c>
    </row>
    <row r="25" spans="1:13" x14ac:dyDescent="0.3">
      <c r="A25" s="2">
        <v>0.47916666666666669</v>
      </c>
      <c r="B25" s="4">
        <v>0.6</v>
      </c>
      <c r="C25" s="12">
        <f t="shared" si="0"/>
        <v>12</v>
      </c>
      <c r="D25" s="13">
        <v>0.66</v>
      </c>
      <c r="E25" s="13">
        <f t="shared" si="1"/>
        <v>3.9442092621463587</v>
      </c>
      <c r="F25" s="22">
        <f t="shared" si="2"/>
        <v>10.56</v>
      </c>
      <c r="G25" s="23">
        <v>0.54</v>
      </c>
      <c r="H25" s="23">
        <f t="shared" si="3"/>
        <v>3.4709041506887957</v>
      </c>
      <c r="I25" s="17">
        <f t="shared" si="4"/>
        <v>9.18</v>
      </c>
      <c r="J25" s="18">
        <v>0.63</v>
      </c>
      <c r="K25" s="18">
        <f t="shared" si="5"/>
        <v>3.017320085541964</v>
      </c>
      <c r="L25" s="26">
        <f t="shared" si="6"/>
        <v>7.5600000000000005</v>
      </c>
      <c r="M25" s="26">
        <f t="shared" si="7"/>
        <v>2.484851835152206</v>
      </c>
    </row>
    <row r="26" spans="1:13" x14ac:dyDescent="0.3">
      <c r="A26" s="2">
        <v>0.5</v>
      </c>
      <c r="B26" s="4">
        <v>0.6</v>
      </c>
      <c r="C26" s="12">
        <f t="shared" si="0"/>
        <v>12</v>
      </c>
      <c r="D26" s="13">
        <v>0.66</v>
      </c>
      <c r="E26" s="13">
        <f t="shared" si="1"/>
        <v>3.9442092621463587</v>
      </c>
      <c r="F26" s="22">
        <f t="shared" si="2"/>
        <v>10.56</v>
      </c>
      <c r="G26" s="23">
        <v>0.54</v>
      </c>
      <c r="H26" s="23">
        <f t="shared" si="3"/>
        <v>3.4709041506887957</v>
      </c>
      <c r="I26" s="17">
        <f t="shared" si="4"/>
        <v>9.18</v>
      </c>
      <c r="J26" s="18">
        <v>0.6</v>
      </c>
      <c r="K26" s="18">
        <f t="shared" si="5"/>
        <v>3.017320085541964</v>
      </c>
      <c r="L26" s="26">
        <f t="shared" si="6"/>
        <v>7.1999999999999993</v>
      </c>
      <c r="M26" s="26">
        <f t="shared" si="7"/>
        <v>2.3665255572878148</v>
      </c>
    </row>
    <row r="27" spans="1:13" x14ac:dyDescent="0.3">
      <c r="A27" s="2">
        <v>0.52083333333333337</v>
      </c>
      <c r="B27" s="4">
        <v>0.62</v>
      </c>
      <c r="C27" s="12">
        <f t="shared" si="0"/>
        <v>12.4</v>
      </c>
      <c r="D27" s="13">
        <v>0.68</v>
      </c>
      <c r="E27" s="13">
        <f t="shared" si="1"/>
        <v>4.0756829042179037</v>
      </c>
      <c r="F27" s="22">
        <f t="shared" si="2"/>
        <v>10.88</v>
      </c>
      <c r="G27" s="23">
        <v>0.56000000000000005</v>
      </c>
      <c r="H27" s="23">
        <f t="shared" si="3"/>
        <v>3.5760830643460317</v>
      </c>
      <c r="I27" s="17">
        <f t="shared" si="4"/>
        <v>9.5200000000000014</v>
      </c>
      <c r="J27" s="18">
        <v>0.6</v>
      </c>
      <c r="K27" s="18">
        <f t="shared" si="5"/>
        <v>3.129072681302778</v>
      </c>
      <c r="L27" s="26">
        <f t="shared" si="6"/>
        <v>7.1999999999999993</v>
      </c>
      <c r="M27" s="26">
        <f t="shared" si="7"/>
        <v>2.3665255572878148</v>
      </c>
    </row>
    <row r="28" spans="1:13" x14ac:dyDescent="0.3">
      <c r="A28" s="2">
        <v>0.54166666666666663</v>
      </c>
      <c r="B28" s="4">
        <v>0.65</v>
      </c>
      <c r="C28" s="12">
        <f t="shared" si="0"/>
        <v>13</v>
      </c>
      <c r="D28" s="13">
        <v>0.72</v>
      </c>
      <c r="E28" s="13">
        <f t="shared" si="1"/>
        <v>4.2728933673252216</v>
      </c>
      <c r="F28" s="22">
        <f t="shared" si="2"/>
        <v>11.52</v>
      </c>
      <c r="G28" s="23">
        <v>0.59</v>
      </c>
      <c r="H28" s="23">
        <f t="shared" si="3"/>
        <v>3.7864408916605039</v>
      </c>
      <c r="I28" s="17">
        <f t="shared" si="4"/>
        <v>10.029999999999999</v>
      </c>
      <c r="J28" s="18">
        <v>0.62</v>
      </c>
      <c r="K28" s="18">
        <f t="shared" si="5"/>
        <v>3.2967015749439978</v>
      </c>
      <c r="L28" s="26">
        <f t="shared" si="6"/>
        <v>7.4399999999999995</v>
      </c>
      <c r="M28" s="26">
        <f t="shared" si="7"/>
        <v>2.4454097425307419</v>
      </c>
    </row>
    <row r="29" spans="1:13" x14ac:dyDescent="0.3">
      <c r="A29" s="2">
        <v>0.5625</v>
      </c>
      <c r="B29" s="4">
        <v>0.7</v>
      </c>
      <c r="C29" s="12">
        <f t="shared" si="0"/>
        <v>14</v>
      </c>
      <c r="D29" s="13">
        <v>0.77</v>
      </c>
      <c r="E29" s="13">
        <f t="shared" si="1"/>
        <v>4.6015774725040846</v>
      </c>
      <c r="F29" s="22">
        <f t="shared" si="2"/>
        <v>12.32</v>
      </c>
      <c r="G29" s="23">
        <v>0.63</v>
      </c>
      <c r="H29" s="23">
        <f t="shared" si="3"/>
        <v>4.0493881758035952</v>
      </c>
      <c r="I29" s="17">
        <f t="shared" si="4"/>
        <v>10.71</v>
      </c>
      <c r="J29" s="18">
        <v>0.65</v>
      </c>
      <c r="K29" s="18">
        <f t="shared" si="5"/>
        <v>3.5202067664656251</v>
      </c>
      <c r="L29" s="26">
        <f t="shared" si="6"/>
        <v>7.8000000000000007</v>
      </c>
      <c r="M29" s="26">
        <f t="shared" si="7"/>
        <v>2.5637360203951332</v>
      </c>
    </row>
    <row r="30" spans="1:13" x14ac:dyDescent="0.3">
      <c r="A30" s="2">
        <v>0.58333333333333337</v>
      </c>
      <c r="B30" s="4">
        <v>0.75</v>
      </c>
      <c r="C30" s="12">
        <f t="shared" si="0"/>
        <v>15</v>
      </c>
      <c r="D30" s="13">
        <v>0.83</v>
      </c>
      <c r="E30" s="13">
        <f t="shared" si="1"/>
        <v>4.9302615776829484</v>
      </c>
      <c r="F30" s="22">
        <f t="shared" si="2"/>
        <v>13.28</v>
      </c>
      <c r="G30" s="23">
        <v>0.68</v>
      </c>
      <c r="H30" s="23">
        <f t="shared" si="3"/>
        <v>4.364924916775303</v>
      </c>
      <c r="I30" s="17">
        <f t="shared" si="4"/>
        <v>11.56</v>
      </c>
      <c r="J30" s="18">
        <v>0.7</v>
      </c>
      <c r="K30" s="18">
        <f t="shared" si="5"/>
        <v>3.799588255867659</v>
      </c>
      <c r="L30" s="26">
        <f t="shared" si="6"/>
        <v>8.3999999999999986</v>
      </c>
      <c r="M30" s="26">
        <f t="shared" si="7"/>
        <v>2.7609464835024506</v>
      </c>
    </row>
    <row r="31" spans="1:13" x14ac:dyDescent="0.3">
      <c r="A31" s="2">
        <v>0.60416666666666663</v>
      </c>
      <c r="B31" s="4">
        <v>0.85</v>
      </c>
      <c r="C31" s="12">
        <f t="shared" si="0"/>
        <v>17</v>
      </c>
      <c r="D31" s="13">
        <v>0.94</v>
      </c>
      <c r="E31" s="13">
        <f t="shared" si="1"/>
        <v>5.5876297880406742</v>
      </c>
      <c r="F31" s="22">
        <f t="shared" si="2"/>
        <v>15.04</v>
      </c>
      <c r="G31" s="23">
        <v>0.77</v>
      </c>
      <c r="H31" s="23">
        <f t="shared" si="3"/>
        <v>4.9434089418901026</v>
      </c>
      <c r="I31" s="17">
        <f t="shared" si="4"/>
        <v>13.09</v>
      </c>
      <c r="J31" s="18">
        <v>0.75</v>
      </c>
      <c r="K31" s="18">
        <f t="shared" si="5"/>
        <v>4.3024749367913193</v>
      </c>
      <c r="L31" s="26">
        <f t="shared" si="6"/>
        <v>9</v>
      </c>
      <c r="M31" s="26">
        <f t="shared" si="7"/>
        <v>2.958156946609769</v>
      </c>
    </row>
    <row r="32" spans="1:13" x14ac:dyDescent="0.3">
      <c r="A32" s="2">
        <v>0.625</v>
      </c>
      <c r="B32" s="4">
        <v>1</v>
      </c>
      <c r="C32" s="12">
        <f t="shared" si="0"/>
        <v>20</v>
      </c>
      <c r="D32" s="13">
        <v>1.1000000000000001</v>
      </c>
      <c r="E32" s="13">
        <f t="shared" si="1"/>
        <v>6.5736821035772639</v>
      </c>
      <c r="F32" s="22">
        <f t="shared" si="2"/>
        <v>17.600000000000001</v>
      </c>
      <c r="G32" s="23">
        <v>0.9</v>
      </c>
      <c r="H32" s="23">
        <f t="shared" si="3"/>
        <v>5.7848402511479931</v>
      </c>
      <c r="I32" s="17">
        <f t="shared" si="4"/>
        <v>15.3</v>
      </c>
      <c r="J32" s="18">
        <v>0.85</v>
      </c>
      <c r="K32" s="18">
        <f t="shared" si="5"/>
        <v>5.0288668092366073</v>
      </c>
      <c r="L32" s="26">
        <f t="shared" si="6"/>
        <v>10.199999999999999</v>
      </c>
      <c r="M32" s="26">
        <f t="shared" si="7"/>
        <v>3.3525778728244044</v>
      </c>
    </row>
    <row r="33" spans="1:13" x14ac:dyDescent="0.3">
      <c r="A33" s="2">
        <v>0.64583333333333337</v>
      </c>
      <c r="B33" s="4">
        <v>1.2</v>
      </c>
      <c r="C33" s="12">
        <f t="shared" si="0"/>
        <v>24</v>
      </c>
      <c r="D33" s="13">
        <v>1.32</v>
      </c>
      <c r="E33" s="13">
        <f t="shared" si="1"/>
        <v>7.8884185242927174</v>
      </c>
      <c r="F33" s="22">
        <f t="shared" si="2"/>
        <v>21.12</v>
      </c>
      <c r="G33" s="23">
        <v>1.08</v>
      </c>
      <c r="H33" s="23">
        <f t="shared" si="3"/>
        <v>6.9418083013775913</v>
      </c>
      <c r="I33" s="17">
        <f t="shared" si="4"/>
        <v>18.36</v>
      </c>
      <c r="J33" s="18">
        <v>1</v>
      </c>
      <c r="K33" s="18">
        <f t="shared" si="5"/>
        <v>6.0346401710839279</v>
      </c>
      <c r="L33" s="26">
        <f t="shared" si="6"/>
        <v>12</v>
      </c>
      <c r="M33" s="26">
        <f t="shared" si="7"/>
        <v>3.9442092621463587</v>
      </c>
    </row>
    <row r="34" spans="1:13" x14ac:dyDescent="0.3">
      <c r="A34" s="2">
        <v>0.66666666666666663</v>
      </c>
      <c r="B34" s="4">
        <v>1.5</v>
      </c>
      <c r="C34" s="12">
        <f t="shared" si="0"/>
        <v>30</v>
      </c>
      <c r="D34" s="13">
        <v>1.65</v>
      </c>
      <c r="E34" s="13">
        <f t="shared" si="1"/>
        <v>9.8605231553658967</v>
      </c>
      <c r="F34" s="22">
        <f t="shared" si="2"/>
        <v>26.4</v>
      </c>
      <c r="G34" s="23">
        <v>1.35</v>
      </c>
      <c r="H34" s="23">
        <f t="shared" si="3"/>
        <v>8.6772603767219874</v>
      </c>
      <c r="I34" s="17">
        <f t="shared" si="4"/>
        <v>22.950000000000003</v>
      </c>
      <c r="J34" s="18">
        <v>1.2</v>
      </c>
      <c r="K34" s="18">
        <f t="shared" si="5"/>
        <v>7.5433002138549119</v>
      </c>
      <c r="L34" s="26">
        <f t="shared" si="6"/>
        <v>14.399999999999999</v>
      </c>
      <c r="M34" s="26">
        <f t="shared" si="7"/>
        <v>4.7330511145756295</v>
      </c>
    </row>
    <row r="35" spans="1:13" x14ac:dyDescent="0.3">
      <c r="A35" s="2">
        <v>0.6875</v>
      </c>
      <c r="B35" s="4">
        <v>1.8</v>
      </c>
      <c r="C35" s="12">
        <f t="shared" si="0"/>
        <v>36</v>
      </c>
      <c r="D35" s="13">
        <v>1.98</v>
      </c>
      <c r="E35" s="13">
        <f t="shared" si="1"/>
        <v>11.832627786439076</v>
      </c>
      <c r="F35" s="22">
        <f t="shared" si="2"/>
        <v>31.68</v>
      </c>
      <c r="G35" s="23">
        <v>1.62</v>
      </c>
      <c r="H35" s="23">
        <f t="shared" si="3"/>
        <v>10.412712452066387</v>
      </c>
      <c r="I35" s="17">
        <f t="shared" si="4"/>
        <v>27.540000000000003</v>
      </c>
      <c r="J35" s="18">
        <v>1.5</v>
      </c>
      <c r="K35" s="18">
        <f t="shared" si="5"/>
        <v>9.0519602566258932</v>
      </c>
      <c r="L35" s="26">
        <f t="shared" si="6"/>
        <v>18</v>
      </c>
      <c r="M35" s="26">
        <f t="shared" si="7"/>
        <v>5.916313893219538</v>
      </c>
    </row>
    <row r="36" spans="1:13" x14ac:dyDescent="0.3">
      <c r="A36" s="2">
        <v>0.70833333333333337</v>
      </c>
      <c r="B36" s="4">
        <v>2.1</v>
      </c>
      <c r="C36" s="12">
        <f t="shared" si="0"/>
        <v>42</v>
      </c>
      <c r="D36" s="13">
        <v>2.31</v>
      </c>
      <c r="E36" s="13">
        <f t="shared" si="1"/>
        <v>13.804732417512255</v>
      </c>
      <c r="F36" s="22">
        <f t="shared" si="2"/>
        <v>36.96</v>
      </c>
      <c r="G36" s="23">
        <v>1.89</v>
      </c>
      <c r="H36" s="23">
        <f t="shared" si="3"/>
        <v>12.148164527410785</v>
      </c>
      <c r="I36" s="17">
        <f t="shared" si="4"/>
        <v>32.129999999999995</v>
      </c>
      <c r="J36" s="18">
        <v>1.8</v>
      </c>
      <c r="K36" s="18">
        <f t="shared" si="5"/>
        <v>10.560620299396874</v>
      </c>
      <c r="L36" s="26">
        <f t="shared" si="6"/>
        <v>21.6</v>
      </c>
      <c r="M36" s="26">
        <f t="shared" si="7"/>
        <v>7.0995766718634457</v>
      </c>
    </row>
    <row r="37" spans="1:13" x14ac:dyDescent="0.3">
      <c r="A37" s="2">
        <v>0.72916666666666663</v>
      </c>
      <c r="B37" s="4">
        <v>2.2999999999999998</v>
      </c>
      <c r="C37" s="12">
        <f t="shared" si="0"/>
        <v>46</v>
      </c>
      <c r="D37" s="13">
        <v>2.5299999999999998</v>
      </c>
      <c r="E37" s="13">
        <f t="shared" si="1"/>
        <v>15.119468838227707</v>
      </c>
      <c r="F37" s="22">
        <f t="shared" si="2"/>
        <v>40.479999999999997</v>
      </c>
      <c r="G37" s="23">
        <v>2.0699999999999998</v>
      </c>
      <c r="H37" s="23">
        <f t="shared" si="3"/>
        <v>13.305132577640382</v>
      </c>
      <c r="I37" s="17">
        <f t="shared" si="4"/>
        <v>35.19</v>
      </c>
      <c r="J37" s="18">
        <v>2.1</v>
      </c>
      <c r="K37" s="18">
        <f t="shared" si="5"/>
        <v>11.566393661244195</v>
      </c>
      <c r="L37" s="26">
        <f t="shared" si="6"/>
        <v>25.200000000000003</v>
      </c>
      <c r="M37" s="26">
        <f t="shared" si="7"/>
        <v>8.2828394505073533</v>
      </c>
    </row>
    <row r="38" spans="1:13" x14ac:dyDescent="0.3">
      <c r="A38" s="2">
        <v>0.75</v>
      </c>
      <c r="B38" s="4">
        <v>2.2000000000000002</v>
      </c>
      <c r="C38" s="12">
        <f t="shared" si="0"/>
        <v>44</v>
      </c>
      <c r="D38" s="13">
        <v>2.42</v>
      </c>
      <c r="E38" s="13">
        <f t="shared" si="1"/>
        <v>14.462100627869981</v>
      </c>
      <c r="F38" s="22">
        <f t="shared" si="2"/>
        <v>38.72</v>
      </c>
      <c r="G38" s="23">
        <v>1.98</v>
      </c>
      <c r="H38" s="23">
        <f t="shared" si="3"/>
        <v>12.726648552525583</v>
      </c>
      <c r="I38" s="17">
        <f t="shared" si="4"/>
        <v>33.659999999999997</v>
      </c>
      <c r="J38" s="18">
        <v>2.2999999999999998</v>
      </c>
      <c r="K38" s="18">
        <f t="shared" si="5"/>
        <v>11.063506980320534</v>
      </c>
      <c r="L38" s="26">
        <f t="shared" si="6"/>
        <v>27.599999999999998</v>
      </c>
      <c r="M38" s="26">
        <f t="shared" si="7"/>
        <v>9.0716813029366232</v>
      </c>
    </row>
    <row r="39" spans="1:13" x14ac:dyDescent="0.3">
      <c r="A39" s="2">
        <v>0.77083333333333337</v>
      </c>
      <c r="B39" s="4">
        <v>2.1</v>
      </c>
      <c r="C39" s="12">
        <f t="shared" si="0"/>
        <v>42</v>
      </c>
      <c r="D39" s="13">
        <v>2.31</v>
      </c>
      <c r="E39" s="13">
        <f t="shared" si="1"/>
        <v>13.804732417512255</v>
      </c>
      <c r="F39" s="22">
        <f t="shared" si="2"/>
        <v>36.96</v>
      </c>
      <c r="G39" s="23">
        <v>1.89</v>
      </c>
      <c r="H39" s="23">
        <f t="shared" si="3"/>
        <v>12.148164527410785</v>
      </c>
      <c r="I39" s="17">
        <f t="shared" si="4"/>
        <v>32.129999999999995</v>
      </c>
      <c r="J39" s="18">
        <v>2.2000000000000002</v>
      </c>
      <c r="K39" s="18">
        <f t="shared" si="5"/>
        <v>10.560620299396874</v>
      </c>
      <c r="L39" s="26">
        <f t="shared" si="6"/>
        <v>26.400000000000002</v>
      </c>
      <c r="M39" s="26">
        <f t="shared" si="7"/>
        <v>8.6772603767219891</v>
      </c>
    </row>
    <row r="40" spans="1:13" x14ac:dyDescent="0.3">
      <c r="A40" s="2">
        <v>0.79166666666666663</v>
      </c>
      <c r="B40" s="4">
        <v>1.9</v>
      </c>
      <c r="C40" s="12">
        <f t="shared" si="0"/>
        <v>38</v>
      </c>
      <c r="D40" s="13">
        <v>2.09</v>
      </c>
      <c r="E40" s="13">
        <f t="shared" si="1"/>
        <v>12.489995996796802</v>
      </c>
      <c r="F40" s="22">
        <f t="shared" si="2"/>
        <v>33.44</v>
      </c>
      <c r="G40" s="23">
        <v>1.71</v>
      </c>
      <c r="H40" s="23">
        <f t="shared" si="3"/>
        <v>10.991196477181186</v>
      </c>
      <c r="I40" s="17">
        <f t="shared" si="4"/>
        <v>29.07</v>
      </c>
      <c r="J40" s="18">
        <v>2.1</v>
      </c>
      <c r="K40" s="18">
        <f t="shared" si="5"/>
        <v>9.5548469375495539</v>
      </c>
      <c r="L40" s="26">
        <f t="shared" si="6"/>
        <v>25.200000000000003</v>
      </c>
      <c r="M40" s="26">
        <f t="shared" si="7"/>
        <v>8.2828394505073533</v>
      </c>
    </row>
    <row r="41" spans="1:13" x14ac:dyDescent="0.3">
      <c r="A41" s="2">
        <v>0.8125</v>
      </c>
      <c r="B41" s="4">
        <v>1.7</v>
      </c>
      <c r="C41" s="12">
        <f t="shared" si="0"/>
        <v>34</v>
      </c>
      <c r="D41" s="13">
        <v>1.87</v>
      </c>
      <c r="E41" s="13">
        <f t="shared" si="1"/>
        <v>11.175259576081348</v>
      </c>
      <c r="F41" s="22">
        <f t="shared" si="2"/>
        <v>29.92</v>
      </c>
      <c r="G41" s="23">
        <v>1.53</v>
      </c>
      <c r="H41" s="23">
        <f t="shared" si="3"/>
        <v>9.8342284269515883</v>
      </c>
      <c r="I41" s="17">
        <f t="shared" si="4"/>
        <v>26.01</v>
      </c>
      <c r="J41" s="18">
        <v>1.9</v>
      </c>
      <c r="K41" s="18">
        <f t="shared" si="5"/>
        <v>8.5490735757022325</v>
      </c>
      <c r="L41" s="26">
        <f t="shared" si="6"/>
        <v>22.799999999999997</v>
      </c>
      <c r="M41" s="26">
        <f t="shared" si="7"/>
        <v>7.4939975980780797</v>
      </c>
    </row>
    <row r="42" spans="1:13" x14ac:dyDescent="0.3">
      <c r="A42" s="2">
        <v>0.83333333333333337</v>
      </c>
      <c r="B42" s="4">
        <v>1.5</v>
      </c>
      <c r="C42" s="12">
        <f t="shared" si="0"/>
        <v>30</v>
      </c>
      <c r="D42" s="13">
        <v>1.65</v>
      </c>
      <c r="E42" s="13">
        <f t="shared" si="1"/>
        <v>9.8605231553658967</v>
      </c>
      <c r="F42" s="22">
        <f t="shared" si="2"/>
        <v>26.4</v>
      </c>
      <c r="G42" s="23">
        <v>1.35</v>
      </c>
      <c r="H42" s="23">
        <f t="shared" si="3"/>
        <v>8.6772603767219874</v>
      </c>
      <c r="I42" s="17">
        <f t="shared" si="4"/>
        <v>22.950000000000003</v>
      </c>
      <c r="J42" s="18">
        <v>1.7</v>
      </c>
      <c r="K42" s="18">
        <f t="shared" si="5"/>
        <v>7.5433002138549119</v>
      </c>
      <c r="L42" s="26">
        <f t="shared" si="6"/>
        <v>20.399999999999999</v>
      </c>
      <c r="M42" s="26">
        <f t="shared" si="7"/>
        <v>6.7051557456488089</v>
      </c>
    </row>
    <row r="43" spans="1:13" x14ac:dyDescent="0.3">
      <c r="A43" s="2">
        <v>0.85416666666666663</v>
      </c>
      <c r="B43" s="4">
        <v>1.3</v>
      </c>
      <c r="C43" s="12">
        <f t="shared" si="0"/>
        <v>26</v>
      </c>
      <c r="D43" s="13">
        <v>1.43</v>
      </c>
      <c r="E43" s="13">
        <f t="shared" si="1"/>
        <v>8.5457867346504433</v>
      </c>
      <c r="F43" s="22">
        <f t="shared" si="2"/>
        <v>22.88</v>
      </c>
      <c r="G43" s="23">
        <v>1.17</v>
      </c>
      <c r="H43" s="23">
        <f t="shared" si="3"/>
        <v>7.52029232649239</v>
      </c>
      <c r="I43" s="17">
        <f t="shared" si="4"/>
        <v>19.89</v>
      </c>
      <c r="J43" s="18">
        <v>1.5</v>
      </c>
      <c r="K43" s="18">
        <f t="shared" si="5"/>
        <v>6.5375268520075895</v>
      </c>
      <c r="L43" s="26">
        <f t="shared" si="6"/>
        <v>18</v>
      </c>
      <c r="M43" s="26">
        <f t="shared" si="7"/>
        <v>5.916313893219538</v>
      </c>
    </row>
    <row r="44" spans="1:13" x14ac:dyDescent="0.3">
      <c r="A44" s="2">
        <v>0.875</v>
      </c>
      <c r="B44" s="4">
        <v>1.1000000000000001</v>
      </c>
      <c r="C44" s="12">
        <f t="shared" si="0"/>
        <v>22</v>
      </c>
      <c r="D44" s="13">
        <v>1.21</v>
      </c>
      <c r="E44" s="13">
        <f t="shared" si="1"/>
        <v>7.2310503139349906</v>
      </c>
      <c r="F44" s="22">
        <f t="shared" si="2"/>
        <v>19.36</v>
      </c>
      <c r="G44" s="23">
        <v>0.99</v>
      </c>
      <c r="H44" s="23">
        <f t="shared" si="3"/>
        <v>6.3633242762627917</v>
      </c>
      <c r="I44" s="17">
        <f t="shared" si="4"/>
        <v>16.829999999999998</v>
      </c>
      <c r="J44" s="18">
        <v>1.3</v>
      </c>
      <c r="K44" s="18">
        <f t="shared" si="5"/>
        <v>5.5317534901602672</v>
      </c>
      <c r="L44" s="26">
        <f t="shared" si="6"/>
        <v>15.600000000000001</v>
      </c>
      <c r="M44" s="26">
        <f t="shared" si="7"/>
        <v>5.1274720407902663</v>
      </c>
    </row>
    <row r="45" spans="1:13" x14ac:dyDescent="0.3">
      <c r="A45" s="2">
        <v>0.89583333333333337</v>
      </c>
      <c r="B45" s="4">
        <v>0.9</v>
      </c>
      <c r="C45" s="12">
        <f t="shared" si="0"/>
        <v>18</v>
      </c>
      <c r="D45" s="13">
        <v>0.99</v>
      </c>
      <c r="E45" s="13">
        <f t="shared" si="1"/>
        <v>5.916313893219538</v>
      </c>
      <c r="F45" s="22">
        <f t="shared" si="2"/>
        <v>15.84</v>
      </c>
      <c r="G45" s="23">
        <v>0.81</v>
      </c>
      <c r="H45" s="23">
        <f t="shared" si="3"/>
        <v>5.2063562260331935</v>
      </c>
      <c r="I45" s="17">
        <f t="shared" si="4"/>
        <v>13.770000000000001</v>
      </c>
      <c r="J45" s="18">
        <v>1.1000000000000001</v>
      </c>
      <c r="K45" s="18">
        <f t="shared" si="5"/>
        <v>4.5259801283129466</v>
      </c>
      <c r="L45" s="26">
        <f t="shared" si="6"/>
        <v>13.200000000000001</v>
      </c>
      <c r="M45" s="26">
        <f t="shared" si="7"/>
        <v>4.3386301883609946</v>
      </c>
    </row>
    <row r="46" spans="1:13" x14ac:dyDescent="0.3">
      <c r="A46" s="2">
        <v>0.91666666666666663</v>
      </c>
      <c r="B46" s="4">
        <v>0.7</v>
      </c>
      <c r="C46" s="12">
        <f t="shared" si="0"/>
        <v>14</v>
      </c>
      <c r="D46" s="13">
        <v>0.77</v>
      </c>
      <c r="E46" s="13">
        <f t="shared" si="1"/>
        <v>4.6015774725040846</v>
      </c>
      <c r="F46" s="22">
        <f t="shared" si="2"/>
        <v>12.32</v>
      </c>
      <c r="G46" s="23">
        <v>0.63</v>
      </c>
      <c r="H46" s="23">
        <f t="shared" si="3"/>
        <v>4.0493881758035952</v>
      </c>
      <c r="I46" s="17">
        <f t="shared" si="4"/>
        <v>10.71</v>
      </c>
      <c r="J46" s="18">
        <v>0.9</v>
      </c>
      <c r="K46" s="18">
        <f t="shared" si="5"/>
        <v>3.5202067664656251</v>
      </c>
      <c r="L46" s="26">
        <f t="shared" si="6"/>
        <v>10.8</v>
      </c>
      <c r="M46" s="26">
        <f t="shared" si="7"/>
        <v>3.5497883359317228</v>
      </c>
    </row>
    <row r="47" spans="1:13" x14ac:dyDescent="0.3">
      <c r="A47" s="2">
        <v>0.9375</v>
      </c>
      <c r="B47" s="4">
        <v>0.55000000000000004</v>
      </c>
      <c r="C47" s="12">
        <f t="shared" si="0"/>
        <v>11</v>
      </c>
      <c r="D47" s="13">
        <v>0.61</v>
      </c>
      <c r="E47" s="13">
        <f t="shared" si="1"/>
        <v>3.6155251569674953</v>
      </c>
      <c r="F47" s="22">
        <f t="shared" si="2"/>
        <v>9.76</v>
      </c>
      <c r="G47" s="23">
        <v>0.5</v>
      </c>
      <c r="H47" s="23">
        <f t="shared" si="3"/>
        <v>3.2079568665457048</v>
      </c>
      <c r="I47" s="17">
        <f t="shared" si="4"/>
        <v>8.5</v>
      </c>
      <c r="J47" s="18">
        <v>0.7</v>
      </c>
      <c r="K47" s="18">
        <f t="shared" si="5"/>
        <v>2.7938148940203371</v>
      </c>
      <c r="L47" s="26">
        <f t="shared" si="6"/>
        <v>8.3999999999999986</v>
      </c>
      <c r="M47" s="26">
        <f t="shared" si="7"/>
        <v>2.7609464835024506</v>
      </c>
    </row>
    <row r="48" spans="1:13" x14ac:dyDescent="0.3">
      <c r="A48" s="2">
        <v>0.95833333333333337</v>
      </c>
      <c r="B48" s="4">
        <v>0.48</v>
      </c>
      <c r="C48" s="12">
        <f t="shared" si="0"/>
        <v>9.6</v>
      </c>
      <c r="D48" s="13">
        <v>0.53</v>
      </c>
      <c r="E48" s="13">
        <f t="shared" si="1"/>
        <v>3.1553674097170865</v>
      </c>
      <c r="F48" s="22">
        <f t="shared" si="2"/>
        <v>8.48</v>
      </c>
      <c r="G48" s="23">
        <v>0.43</v>
      </c>
      <c r="H48" s="23">
        <f t="shared" si="3"/>
        <v>2.78724121191676</v>
      </c>
      <c r="I48" s="17">
        <f t="shared" si="4"/>
        <v>7.31</v>
      </c>
      <c r="J48" s="18">
        <v>0.55000000000000004</v>
      </c>
      <c r="K48" s="18">
        <f t="shared" si="5"/>
        <v>2.40268080885749</v>
      </c>
      <c r="L48" s="26">
        <f t="shared" si="6"/>
        <v>6.6000000000000005</v>
      </c>
      <c r="M48" s="26">
        <f t="shared" si="7"/>
        <v>2.1693150941804973</v>
      </c>
    </row>
    <row r="49" spans="1:13" x14ac:dyDescent="0.3">
      <c r="A49" s="2">
        <v>0.97916666666666663</v>
      </c>
      <c r="B49" s="4">
        <v>0.45</v>
      </c>
      <c r="C49" s="12">
        <f t="shared" si="0"/>
        <v>9</v>
      </c>
      <c r="D49" s="13">
        <v>0.5</v>
      </c>
      <c r="E49" s="13">
        <f t="shared" si="1"/>
        <v>2.958156946609769</v>
      </c>
      <c r="F49" s="22">
        <f t="shared" si="2"/>
        <v>8</v>
      </c>
      <c r="G49" s="23">
        <v>0.41</v>
      </c>
      <c r="H49" s="23">
        <f t="shared" si="3"/>
        <v>2.6294728414309056</v>
      </c>
      <c r="I49" s="17">
        <f>G49*17</f>
        <v>6.97</v>
      </c>
      <c r="J49" s="18">
        <v>0.48</v>
      </c>
      <c r="K49" s="18">
        <f t="shared" si="5"/>
        <v>2.2909282130966764</v>
      </c>
      <c r="L49" s="26">
        <f>12*J49</f>
        <v>5.76</v>
      </c>
      <c r="M49" s="26">
        <f t="shared" si="7"/>
        <v>1.893220445830252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opLeftCell="C1" workbookViewId="0">
      <selection activeCell="R7" sqref="R7"/>
    </sheetView>
  </sheetViews>
  <sheetFormatPr defaultRowHeight="14.4" x14ac:dyDescent="0.3"/>
  <cols>
    <col min="2" max="2" width="12.109375" hidden="1" customWidth="1"/>
    <col min="3" max="3" width="13.77734375" customWidth="1"/>
    <col min="4" max="4" width="13.77734375" hidden="1" customWidth="1"/>
    <col min="5" max="5" width="13.77734375" customWidth="1"/>
    <col min="6" max="6" width="15.5546875" customWidth="1"/>
    <col min="7" max="7" width="15.88671875" hidden="1" customWidth="1"/>
    <col min="8" max="8" width="15.88671875" customWidth="1"/>
    <col min="9" max="9" width="15.109375" customWidth="1"/>
    <col min="10" max="10" width="23.109375" hidden="1" customWidth="1"/>
    <col min="11" max="11" width="23.109375" customWidth="1"/>
    <col min="12" max="12" width="17.109375" customWidth="1"/>
    <col min="16" max="16" width="12.6640625" customWidth="1"/>
  </cols>
  <sheetData>
    <row r="1" spans="1:18" x14ac:dyDescent="0.3">
      <c r="A1" s="1" t="s">
        <v>0</v>
      </c>
      <c r="B1" s="5" t="s">
        <v>5</v>
      </c>
      <c r="C1" s="9" t="s">
        <v>34</v>
      </c>
      <c r="D1" s="10" t="s">
        <v>6</v>
      </c>
      <c r="E1" s="11" t="s">
        <v>39</v>
      </c>
      <c r="F1" s="19" t="s">
        <v>35</v>
      </c>
      <c r="G1" s="20" t="s">
        <v>7</v>
      </c>
      <c r="H1" s="21" t="s">
        <v>39</v>
      </c>
      <c r="I1" s="14" t="s">
        <v>36</v>
      </c>
      <c r="J1" s="15" t="s">
        <v>8</v>
      </c>
      <c r="K1" s="16" t="s">
        <v>39</v>
      </c>
      <c r="L1" s="24" t="s">
        <v>37</v>
      </c>
      <c r="M1" s="25" t="s">
        <v>39</v>
      </c>
      <c r="P1" t="s">
        <v>38</v>
      </c>
      <c r="Q1">
        <v>0.95</v>
      </c>
    </row>
    <row r="2" spans="1:18" x14ac:dyDescent="0.3">
      <c r="A2" s="2">
        <v>0</v>
      </c>
      <c r="B2" s="4">
        <v>0.4</v>
      </c>
      <c r="C2" s="12">
        <f>18*B2</f>
        <v>7.2</v>
      </c>
      <c r="D2" s="13">
        <v>0.44</v>
      </c>
      <c r="E2" s="13">
        <f>C2*$Q$2</f>
        <v>2.3665255572878152</v>
      </c>
      <c r="F2" s="22">
        <f>14*D2</f>
        <v>6.16</v>
      </c>
      <c r="G2" s="23">
        <v>0.36</v>
      </c>
      <c r="H2" s="23">
        <f>F2*$Q$2</f>
        <v>2.0246940879017976</v>
      </c>
      <c r="I2" s="17">
        <f>G2*14</f>
        <v>5.04</v>
      </c>
      <c r="J2" s="18">
        <v>0.45</v>
      </c>
      <c r="K2" s="18">
        <f>I2*$Q$2</f>
        <v>1.6565678901014707</v>
      </c>
      <c r="L2" s="26">
        <f>14*J2</f>
        <v>6.3</v>
      </c>
      <c r="M2" s="26">
        <f>L2*$Q$2</f>
        <v>2.0707098626268383</v>
      </c>
      <c r="Q2">
        <f>TAN(ACOS(Q1))</f>
        <v>0.32868410517886321</v>
      </c>
    </row>
    <row r="3" spans="1:18" x14ac:dyDescent="0.3">
      <c r="A3" s="2">
        <v>2.0833333333333332E-2</v>
      </c>
      <c r="B3" s="4">
        <v>0.38</v>
      </c>
      <c r="C3" s="12">
        <f t="shared" ref="C3:C49" si="0">18*B3</f>
        <v>6.84</v>
      </c>
      <c r="D3" s="13">
        <v>0.42</v>
      </c>
      <c r="E3" s="13">
        <f t="shared" ref="E3:E49" si="1">C3*$Q$2</f>
        <v>2.2481992794234245</v>
      </c>
      <c r="F3" s="22">
        <f t="shared" ref="F3:F49" si="2">14*D3</f>
        <v>5.88</v>
      </c>
      <c r="G3" s="23">
        <v>0.34</v>
      </c>
      <c r="H3" s="23">
        <f t="shared" ref="H3:H49" si="3">F3*$Q$2</f>
        <v>1.9326625384517155</v>
      </c>
      <c r="I3" s="17">
        <f t="shared" ref="I3:I49" si="4">G3*14</f>
        <v>4.7600000000000007</v>
      </c>
      <c r="J3" s="18">
        <v>0.4</v>
      </c>
      <c r="K3" s="18">
        <f t="shared" ref="K3:K49" si="5">I3*$Q$2</f>
        <v>1.564536340651389</v>
      </c>
      <c r="L3" s="26">
        <f t="shared" ref="L3:L49" si="6">14*J3</f>
        <v>5.6000000000000005</v>
      </c>
      <c r="M3" s="26">
        <f t="shared" ref="M3:M49" si="7">L3*$Q$2</f>
        <v>1.8406309890016341</v>
      </c>
    </row>
    <row r="4" spans="1:18" x14ac:dyDescent="0.3">
      <c r="A4" s="2">
        <v>4.1666666666666664E-2</v>
      </c>
      <c r="B4" s="4">
        <v>0.35</v>
      </c>
      <c r="C4" s="12">
        <f t="shared" si="0"/>
        <v>6.3</v>
      </c>
      <c r="D4" s="13">
        <v>0.39</v>
      </c>
      <c r="E4" s="13">
        <f t="shared" si="1"/>
        <v>2.0707098626268383</v>
      </c>
      <c r="F4" s="22">
        <f t="shared" si="2"/>
        <v>5.46</v>
      </c>
      <c r="G4" s="23">
        <v>0.32</v>
      </c>
      <c r="H4" s="23">
        <f t="shared" si="3"/>
        <v>1.794615214276593</v>
      </c>
      <c r="I4" s="17">
        <f t="shared" si="4"/>
        <v>4.4800000000000004</v>
      </c>
      <c r="J4" s="18">
        <v>0.38</v>
      </c>
      <c r="K4" s="18">
        <f t="shared" si="5"/>
        <v>1.4725047912013074</v>
      </c>
      <c r="L4" s="26">
        <f t="shared" si="6"/>
        <v>5.32</v>
      </c>
      <c r="M4" s="26">
        <f t="shared" si="7"/>
        <v>1.7485994395515523</v>
      </c>
      <c r="P4" t="s">
        <v>40</v>
      </c>
      <c r="Q4" s="12">
        <f>MAX(C2:C49)</f>
        <v>41.4</v>
      </c>
      <c r="R4">
        <f>Q4*Q2</f>
        <v>13.607521954404936</v>
      </c>
    </row>
    <row r="5" spans="1:18" x14ac:dyDescent="0.3">
      <c r="A5" s="2">
        <v>6.25E-2</v>
      </c>
      <c r="B5" s="4">
        <v>0.33</v>
      </c>
      <c r="C5" s="12">
        <f t="shared" si="0"/>
        <v>5.94</v>
      </c>
      <c r="D5" s="13">
        <v>0.36</v>
      </c>
      <c r="E5" s="13">
        <f t="shared" si="1"/>
        <v>1.9523835847624476</v>
      </c>
      <c r="F5" s="22">
        <f t="shared" si="2"/>
        <v>5.04</v>
      </c>
      <c r="G5" s="23">
        <v>0.3</v>
      </c>
      <c r="H5" s="23">
        <f t="shared" si="3"/>
        <v>1.6565678901014707</v>
      </c>
      <c r="I5" s="17">
        <f t="shared" si="4"/>
        <v>4.2</v>
      </c>
      <c r="J5" s="18">
        <v>0.35</v>
      </c>
      <c r="K5" s="18">
        <f t="shared" si="5"/>
        <v>1.3804732417512255</v>
      </c>
      <c r="L5" s="26">
        <f t="shared" si="6"/>
        <v>4.8999999999999995</v>
      </c>
      <c r="M5" s="26">
        <f t="shared" si="7"/>
        <v>1.6105521153764295</v>
      </c>
      <c r="P5" t="s">
        <v>41</v>
      </c>
      <c r="Q5" s="22">
        <f>MAX(F2:F49)</f>
        <v>35.419999999999995</v>
      </c>
      <c r="R5">
        <f>Q5*Q2</f>
        <v>11.641991005435333</v>
      </c>
    </row>
    <row r="6" spans="1:18" x14ac:dyDescent="0.3">
      <c r="A6" s="2">
        <v>8.3333333333333329E-2</v>
      </c>
      <c r="B6" s="4">
        <v>0.32</v>
      </c>
      <c r="C6" s="12">
        <f t="shared" si="0"/>
        <v>5.76</v>
      </c>
      <c r="D6" s="13">
        <v>0.35</v>
      </c>
      <c r="E6" s="13">
        <f t="shared" si="1"/>
        <v>1.893220445830252</v>
      </c>
      <c r="F6" s="22">
        <f t="shared" si="2"/>
        <v>4.8999999999999995</v>
      </c>
      <c r="G6" s="23">
        <v>0.28999999999999998</v>
      </c>
      <c r="H6" s="23">
        <f t="shared" si="3"/>
        <v>1.6105521153764295</v>
      </c>
      <c r="I6" s="17">
        <f t="shared" si="4"/>
        <v>4.0599999999999996</v>
      </c>
      <c r="J6" s="18">
        <v>0.33</v>
      </c>
      <c r="K6" s="18">
        <f t="shared" si="5"/>
        <v>1.3344574670261844</v>
      </c>
      <c r="L6" s="26">
        <f t="shared" si="6"/>
        <v>4.62</v>
      </c>
      <c r="M6" s="26">
        <f t="shared" si="7"/>
        <v>1.5185205659263481</v>
      </c>
      <c r="P6" t="s">
        <v>42</v>
      </c>
      <c r="Q6" s="17">
        <f>MAX(I2:I49)</f>
        <v>28.979999999999997</v>
      </c>
      <c r="R6">
        <f>Q6*Q2</f>
        <v>9.5252653680834545</v>
      </c>
    </row>
    <row r="7" spans="1:18" x14ac:dyDescent="0.3">
      <c r="A7" s="2">
        <v>0.10416666666666667</v>
      </c>
      <c r="B7" s="4">
        <v>0.31</v>
      </c>
      <c r="C7" s="12">
        <f t="shared" si="0"/>
        <v>5.58</v>
      </c>
      <c r="D7" s="13">
        <v>0.34</v>
      </c>
      <c r="E7" s="13">
        <f t="shared" si="1"/>
        <v>1.8340573068980568</v>
      </c>
      <c r="F7" s="22">
        <f t="shared" si="2"/>
        <v>4.7600000000000007</v>
      </c>
      <c r="G7" s="23">
        <v>0.28000000000000003</v>
      </c>
      <c r="H7" s="23">
        <f t="shared" si="3"/>
        <v>1.564536340651389</v>
      </c>
      <c r="I7" s="17">
        <f t="shared" si="4"/>
        <v>3.9200000000000004</v>
      </c>
      <c r="J7" s="18">
        <v>0.32</v>
      </c>
      <c r="K7" s="18">
        <f t="shared" si="5"/>
        <v>1.2884416923011439</v>
      </c>
      <c r="L7" s="26">
        <f t="shared" si="6"/>
        <v>4.4800000000000004</v>
      </c>
      <c r="M7" s="26">
        <f t="shared" si="7"/>
        <v>1.4725047912013074</v>
      </c>
      <c r="P7" t="s">
        <v>43</v>
      </c>
      <c r="Q7" s="26">
        <f>MAX(L2:L49)</f>
        <v>32.199999999999996</v>
      </c>
      <c r="R7">
        <f>Q7*Q2</f>
        <v>10.583628186759395</v>
      </c>
    </row>
    <row r="8" spans="1:18" x14ac:dyDescent="0.3">
      <c r="A8" s="2">
        <v>0.125</v>
      </c>
      <c r="B8" s="4">
        <v>0.3</v>
      </c>
      <c r="C8" s="12">
        <f t="shared" si="0"/>
        <v>5.3999999999999995</v>
      </c>
      <c r="D8" s="13">
        <v>0.33</v>
      </c>
      <c r="E8" s="13">
        <f t="shared" si="1"/>
        <v>1.7748941679658612</v>
      </c>
      <c r="F8" s="22">
        <f t="shared" si="2"/>
        <v>4.62</v>
      </c>
      <c r="G8" s="23">
        <v>0.27</v>
      </c>
      <c r="H8" s="23">
        <f t="shared" si="3"/>
        <v>1.5185205659263481</v>
      </c>
      <c r="I8" s="17">
        <f t="shared" si="4"/>
        <v>3.7800000000000002</v>
      </c>
      <c r="J8" s="18">
        <v>0.31</v>
      </c>
      <c r="K8" s="18">
        <f t="shared" si="5"/>
        <v>1.242425917576103</v>
      </c>
      <c r="L8" s="26">
        <f t="shared" si="6"/>
        <v>4.34</v>
      </c>
      <c r="M8" s="26">
        <f t="shared" si="7"/>
        <v>1.4264890164762662</v>
      </c>
    </row>
    <row r="9" spans="1:18" x14ac:dyDescent="0.3">
      <c r="A9" s="2">
        <v>0.14583333333333334</v>
      </c>
      <c r="B9" s="4">
        <v>0.32</v>
      </c>
      <c r="C9" s="12">
        <f t="shared" si="0"/>
        <v>5.76</v>
      </c>
      <c r="D9" s="13">
        <v>0.35</v>
      </c>
      <c r="E9" s="13">
        <f t="shared" si="1"/>
        <v>1.893220445830252</v>
      </c>
      <c r="F9" s="22">
        <f t="shared" si="2"/>
        <v>4.8999999999999995</v>
      </c>
      <c r="G9" s="23">
        <v>0.28999999999999998</v>
      </c>
      <c r="H9" s="23">
        <f t="shared" si="3"/>
        <v>1.6105521153764295</v>
      </c>
      <c r="I9" s="17">
        <f t="shared" si="4"/>
        <v>4.0599999999999996</v>
      </c>
      <c r="J9" s="18">
        <v>0.3</v>
      </c>
      <c r="K9" s="18">
        <f t="shared" si="5"/>
        <v>1.3344574670261844</v>
      </c>
      <c r="L9" s="26">
        <f t="shared" si="6"/>
        <v>4.2</v>
      </c>
      <c r="M9" s="26">
        <f t="shared" si="7"/>
        <v>1.3804732417512255</v>
      </c>
      <c r="P9" t="s">
        <v>45</v>
      </c>
      <c r="Q9">
        <f>SUM(C2:C49)</f>
        <v>831.96</v>
      </c>
    </row>
    <row r="10" spans="1:18" x14ac:dyDescent="0.3">
      <c r="A10" s="2">
        <v>0.16666666666666666</v>
      </c>
      <c r="B10" s="4">
        <v>0.35</v>
      </c>
      <c r="C10" s="12">
        <f t="shared" si="0"/>
        <v>6.3</v>
      </c>
      <c r="D10" s="13">
        <v>0.39</v>
      </c>
      <c r="E10" s="13">
        <f t="shared" si="1"/>
        <v>2.0707098626268383</v>
      </c>
      <c r="F10" s="22">
        <f t="shared" si="2"/>
        <v>5.46</v>
      </c>
      <c r="G10" s="23">
        <v>0.32</v>
      </c>
      <c r="H10" s="23">
        <f t="shared" si="3"/>
        <v>1.794615214276593</v>
      </c>
      <c r="I10" s="17">
        <f t="shared" si="4"/>
        <v>4.4800000000000004</v>
      </c>
      <c r="J10" s="18">
        <v>0.32</v>
      </c>
      <c r="K10" s="18">
        <f t="shared" si="5"/>
        <v>1.4725047912013074</v>
      </c>
      <c r="L10" s="26">
        <f t="shared" si="6"/>
        <v>4.4800000000000004</v>
      </c>
      <c r="M10" s="26">
        <f t="shared" si="7"/>
        <v>1.4725047912013074</v>
      </c>
      <c r="P10" t="s">
        <v>44</v>
      </c>
      <c r="Q10">
        <f>SUM(F2:F49)</f>
        <v>712.45999999999981</v>
      </c>
    </row>
    <row r="11" spans="1:18" x14ac:dyDescent="0.3">
      <c r="A11" s="2">
        <v>0.1875</v>
      </c>
      <c r="B11" s="4">
        <v>0.45</v>
      </c>
      <c r="C11" s="12">
        <f t="shared" si="0"/>
        <v>8.1</v>
      </c>
      <c r="D11" s="13">
        <v>0.5</v>
      </c>
      <c r="E11" s="13">
        <f t="shared" si="1"/>
        <v>2.6623412519487917</v>
      </c>
      <c r="F11" s="22">
        <f t="shared" si="2"/>
        <v>7</v>
      </c>
      <c r="G11" s="23">
        <v>0.41</v>
      </c>
      <c r="H11" s="23">
        <f t="shared" si="3"/>
        <v>2.3007887362520423</v>
      </c>
      <c r="I11" s="17">
        <f t="shared" si="4"/>
        <v>5.7399999999999993</v>
      </c>
      <c r="J11" s="18">
        <v>0.35</v>
      </c>
      <c r="K11" s="18">
        <f t="shared" si="5"/>
        <v>1.8866467637266746</v>
      </c>
      <c r="L11" s="26">
        <f t="shared" si="6"/>
        <v>4.8999999999999995</v>
      </c>
      <c r="M11" s="26">
        <f t="shared" si="7"/>
        <v>1.6105521153764295</v>
      </c>
      <c r="P11" t="s">
        <v>46</v>
      </c>
      <c r="Q11">
        <f>SUM(I2:I49)</f>
        <v>583.24000000000012</v>
      </c>
    </row>
    <row r="12" spans="1:18" x14ac:dyDescent="0.3">
      <c r="A12" s="2">
        <v>0.20833333333333334</v>
      </c>
      <c r="B12" s="4">
        <v>0.7</v>
      </c>
      <c r="C12" s="12">
        <f t="shared" si="0"/>
        <v>12.6</v>
      </c>
      <c r="D12" s="13">
        <v>0.77</v>
      </c>
      <c r="E12" s="13">
        <f t="shared" si="1"/>
        <v>4.1414197252536766</v>
      </c>
      <c r="F12" s="22">
        <f t="shared" si="2"/>
        <v>10.780000000000001</v>
      </c>
      <c r="G12" s="23">
        <v>0.63</v>
      </c>
      <c r="H12" s="23">
        <f t="shared" si="3"/>
        <v>3.5432146538281457</v>
      </c>
      <c r="I12" s="17">
        <f t="shared" si="4"/>
        <v>8.82</v>
      </c>
      <c r="J12" s="18">
        <v>0.45</v>
      </c>
      <c r="K12" s="18">
        <f t="shared" si="5"/>
        <v>2.8989938076775736</v>
      </c>
      <c r="L12" s="26">
        <f t="shared" si="6"/>
        <v>6.3</v>
      </c>
      <c r="M12" s="26">
        <f t="shared" si="7"/>
        <v>2.0707098626268383</v>
      </c>
      <c r="P12" t="s">
        <v>47</v>
      </c>
      <c r="Q12">
        <f>SUM(L2:L49)</f>
        <v>647.08000000000004</v>
      </c>
    </row>
    <row r="13" spans="1:18" x14ac:dyDescent="0.3">
      <c r="A13" s="2">
        <v>0.22916666666666666</v>
      </c>
      <c r="B13" s="4">
        <v>1.1000000000000001</v>
      </c>
      <c r="C13" s="12">
        <f t="shared" si="0"/>
        <v>19.8</v>
      </c>
      <c r="D13" s="13">
        <v>1.21</v>
      </c>
      <c r="E13" s="13">
        <f t="shared" si="1"/>
        <v>6.5079452825414918</v>
      </c>
      <c r="F13" s="22">
        <f t="shared" si="2"/>
        <v>16.939999999999998</v>
      </c>
      <c r="G13" s="23">
        <v>0.99</v>
      </c>
      <c r="H13" s="23">
        <f t="shared" si="3"/>
        <v>5.5679087417299415</v>
      </c>
      <c r="I13" s="17">
        <f t="shared" si="4"/>
        <v>13.86</v>
      </c>
      <c r="J13" s="18">
        <v>0.7</v>
      </c>
      <c r="K13" s="18">
        <f t="shared" si="5"/>
        <v>4.5555616977790443</v>
      </c>
      <c r="L13" s="26">
        <f t="shared" si="6"/>
        <v>9.7999999999999989</v>
      </c>
      <c r="M13" s="26">
        <f t="shared" si="7"/>
        <v>3.221104230752859</v>
      </c>
    </row>
    <row r="14" spans="1:18" x14ac:dyDescent="0.3">
      <c r="A14" s="2">
        <v>0.25</v>
      </c>
      <c r="B14" s="4">
        <v>1.5</v>
      </c>
      <c r="C14" s="12">
        <f t="shared" si="0"/>
        <v>27</v>
      </c>
      <c r="D14" s="13">
        <v>1.65</v>
      </c>
      <c r="E14" s="13">
        <f t="shared" si="1"/>
        <v>8.8744708398293071</v>
      </c>
      <c r="F14" s="22">
        <f t="shared" si="2"/>
        <v>23.099999999999998</v>
      </c>
      <c r="G14" s="23">
        <v>1.35</v>
      </c>
      <c r="H14" s="23">
        <f t="shared" si="3"/>
        <v>7.5926028296317396</v>
      </c>
      <c r="I14" s="17">
        <f t="shared" si="4"/>
        <v>18.900000000000002</v>
      </c>
      <c r="J14" s="18">
        <v>1.1000000000000001</v>
      </c>
      <c r="K14" s="18">
        <f t="shared" si="5"/>
        <v>6.2121295878805149</v>
      </c>
      <c r="L14" s="26">
        <f t="shared" si="6"/>
        <v>15.400000000000002</v>
      </c>
      <c r="M14" s="26">
        <f t="shared" si="7"/>
        <v>5.0617352197544943</v>
      </c>
      <c r="Q14">
        <f>SUM(Q9:Q12)</f>
        <v>2774.74</v>
      </c>
    </row>
    <row r="15" spans="1:18" x14ac:dyDescent="0.3">
      <c r="A15" s="2">
        <v>0.27083333333333331</v>
      </c>
      <c r="B15" s="4">
        <v>1.8</v>
      </c>
      <c r="C15" s="12">
        <f t="shared" si="0"/>
        <v>32.4</v>
      </c>
      <c r="D15" s="13">
        <v>1.98</v>
      </c>
      <c r="E15" s="13">
        <f t="shared" si="1"/>
        <v>10.649365007795167</v>
      </c>
      <c r="F15" s="22">
        <f t="shared" si="2"/>
        <v>27.72</v>
      </c>
      <c r="G15" s="23">
        <v>1.62</v>
      </c>
      <c r="H15" s="23">
        <f t="shared" si="3"/>
        <v>9.1111233955580886</v>
      </c>
      <c r="I15" s="17">
        <f t="shared" si="4"/>
        <v>22.68</v>
      </c>
      <c r="J15" s="18">
        <v>1.5</v>
      </c>
      <c r="K15" s="18">
        <f t="shared" si="5"/>
        <v>7.454555505456617</v>
      </c>
      <c r="L15" s="26">
        <f t="shared" si="6"/>
        <v>21</v>
      </c>
      <c r="M15" s="26">
        <f t="shared" si="7"/>
        <v>6.9023662087561277</v>
      </c>
    </row>
    <row r="16" spans="1:18" x14ac:dyDescent="0.3">
      <c r="A16" s="2">
        <v>0.29166666666666669</v>
      </c>
      <c r="B16" s="4">
        <v>1.6</v>
      </c>
      <c r="C16" s="12">
        <f t="shared" si="0"/>
        <v>28.8</v>
      </c>
      <c r="D16" s="13">
        <v>1.76</v>
      </c>
      <c r="E16" s="13">
        <f t="shared" si="1"/>
        <v>9.4661022291512609</v>
      </c>
      <c r="F16" s="22">
        <f t="shared" si="2"/>
        <v>24.64</v>
      </c>
      <c r="G16" s="23">
        <v>1.44</v>
      </c>
      <c r="H16" s="23">
        <f t="shared" si="3"/>
        <v>8.0987763516071904</v>
      </c>
      <c r="I16" s="17">
        <f t="shared" si="4"/>
        <v>20.16</v>
      </c>
      <c r="J16" s="18">
        <v>1.8</v>
      </c>
      <c r="K16" s="18">
        <f t="shared" si="5"/>
        <v>6.6262715604058826</v>
      </c>
      <c r="L16" s="26">
        <f t="shared" si="6"/>
        <v>25.2</v>
      </c>
      <c r="M16" s="26">
        <f t="shared" si="7"/>
        <v>8.2828394505073533</v>
      </c>
    </row>
    <row r="17" spans="1:13" x14ac:dyDescent="0.3">
      <c r="A17" s="2">
        <v>0.3125</v>
      </c>
      <c r="B17" s="4">
        <v>1.2</v>
      </c>
      <c r="C17" s="12">
        <f t="shared" si="0"/>
        <v>21.599999999999998</v>
      </c>
      <c r="D17" s="13">
        <v>1.32</v>
      </c>
      <c r="E17" s="13">
        <f t="shared" si="1"/>
        <v>7.0995766718634448</v>
      </c>
      <c r="F17" s="22">
        <f t="shared" si="2"/>
        <v>18.48</v>
      </c>
      <c r="G17" s="23">
        <v>1.08</v>
      </c>
      <c r="H17" s="23">
        <f t="shared" si="3"/>
        <v>6.0740822637053924</v>
      </c>
      <c r="I17" s="17">
        <f t="shared" si="4"/>
        <v>15.120000000000001</v>
      </c>
      <c r="J17" s="18">
        <v>1.6</v>
      </c>
      <c r="K17" s="18">
        <f t="shared" si="5"/>
        <v>4.969703670304412</v>
      </c>
      <c r="L17" s="26">
        <f t="shared" si="6"/>
        <v>22.400000000000002</v>
      </c>
      <c r="M17" s="26">
        <f t="shared" si="7"/>
        <v>7.3625239560065365</v>
      </c>
    </row>
    <row r="18" spans="1:13" x14ac:dyDescent="0.3">
      <c r="A18" s="2">
        <v>0.33333333333333331</v>
      </c>
      <c r="B18" s="4">
        <v>1</v>
      </c>
      <c r="C18" s="12">
        <f t="shared" si="0"/>
        <v>18</v>
      </c>
      <c r="D18" s="13">
        <v>1.1000000000000001</v>
      </c>
      <c r="E18" s="13">
        <f t="shared" si="1"/>
        <v>5.916313893219538</v>
      </c>
      <c r="F18" s="22">
        <f t="shared" si="2"/>
        <v>15.400000000000002</v>
      </c>
      <c r="G18" s="23">
        <v>0.9</v>
      </c>
      <c r="H18" s="23">
        <f t="shared" si="3"/>
        <v>5.0617352197544943</v>
      </c>
      <c r="I18" s="17">
        <f t="shared" si="4"/>
        <v>12.6</v>
      </c>
      <c r="J18" s="18">
        <v>1.2</v>
      </c>
      <c r="K18" s="18">
        <f t="shared" si="5"/>
        <v>4.1414197252536766</v>
      </c>
      <c r="L18" s="26">
        <f t="shared" si="6"/>
        <v>16.8</v>
      </c>
      <c r="M18" s="26">
        <f t="shared" si="7"/>
        <v>5.5218929670049022</v>
      </c>
    </row>
    <row r="19" spans="1:13" x14ac:dyDescent="0.3">
      <c r="A19" s="2">
        <v>0.35416666666666669</v>
      </c>
      <c r="B19" s="4">
        <v>0.85</v>
      </c>
      <c r="C19" s="12">
        <f t="shared" si="0"/>
        <v>15.299999999999999</v>
      </c>
      <c r="D19" s="13">
        <v>0.94</v>
      </c>
      <c r="E19" s="13">
        <f t="shared" si="1"/>
        <v>5.0288668092366064</v>
      </c>
      <c r="F19" s="22">
        <f t="shared" si="2"/>
        <v>13.16</v>
      </c>
      <c r="G19" s="23">
        <v>0.77</v>
      </c>
      <c r="H19" s="23">
        <f t="shared" si="3"/>
        <v>4.3254828241538394</v>
      </c>
      <c r="I19" s="17">
        <f t="shared" si="4"/>
        <v>10.780000000000001</v>
      </c>
      <c r="J19" s="18">
        <v>1</v>
      </c>
      <c r="K19" s="18">
        <f t="shared" si="5"/>
        <v>3.5432146538281457</v>
      </c>
      <c r="L19" s="26">
        <f t="shared" si="6"/>
        <v>14</v>
      </c>
      <c r="M19" s="26">
        <f t="shared" si="7"/>
        <v>4.6015774725040846</v>
      </c>
    </row>
    <row r="20" spans="1:13" x14ac:dyDescent="0.3">
      <c r="A20" s="2">
        <v>0.375</v>
      </c>
      <c r="B20" s="4">
        <v>0.75</v>
      </c>
      <c r="C20" s="12">
        <f t="shared" si="0"/>
        <v>13.5</v>
      </c>
      <c r="D20" s="13">
        <v>0.83</v>
      </c>
      <c r="E20" s="13">
        <f t="shared" si="1"/>
        <v>4.4372354199146535</v>
      </c>
      <c r="F20" s="22">
        <f t="shared" si="2"/>
        <v>11.62</v>
      </c>
      <c r="G20" s="23">
        <v>0.68</v>
      </c>
      <c r="H20" s="23">
        <f t="shared" si="3"/>
        <v>3.8193093021783904</v>
      </c>
      <c r="I20" s="17">
        <f t="shared" si="4"/>
        <v>9.5200000000000014</v>
      </c>
      <c r="J20" s="18">
        <v>0.85</v>
      </c>
      <c r="K20" s="18">
        <f t="shared" si="5"/>
        <v>3.129072681302778</v>
      </c>
      <c r="L20" s="26">
        <f t="shared" si="6"/>
        <v>11.9</v>
      </c>
      <c r="M20" s="26">
        <f t="shared" si="7"/>
        <v>3.9113408516284722</v>
      </c>
    </row>
    <row r="21" spans="1:13" x14ac:dyDescent="0.3">
      <c r="A21" s="2">
        <v>0.39583333333333331</v>
      </c>
      <c r="B21" s="4">
        <v>0.7</v>
      </c>
      <c r="C21" s="12">
        <f t="shared" si="0"/>
        <v>12.6</v>
      </c>
      <c r="D21" s="13">
        <v>0.77</v>
      </c>
      <c r="E21" s="13">
        <f t="shared" si="1"/>
        <v>4.1414197252536766</v>
      </c>
      <c r="F21" s="22">
        <f t="shared" si="2"/>
        <v>10.780000000000001</v>
      </c>
      <c r="G21" s="23">
        <v>0.63</v>
      </c>
      <c r="H21" s="23">
        <f t="shared" si="3"/>
        <v>3.5432146538281457</v>
      </c>
      <c r="I21" s="17">
        <f t="shared" si="4"/>
        <v>8.82</v>
      </c>
      <c r="J21" s="18">
        <v>0.75</v>
      </c>
      <c r="K21" s="18">
        <f t="shared" si="5"/>
        <v>2.8989938076775736</v>
      </c>
      <c r="L21" s="26">
        <f t="shared" si="6"/>
        <v>10.5</v>
      </c>
      <c r="M21" s="26">
        <f t="shared" si="7"/>
        <v>3.4511831043780639</v>
      </c>
    </row>
    <row r="22" spans="1:13" x14ac:dyDescent="0.3">
      <c r="A22" s="2">
        <v>0.41666666666666669</v>
      </c>
      <c r="B22" s="4">
        <v>0.68</v>
      </c>
      <c r="C22" s="12">
        <f t="shared" si="0"/>
        <v>12.24</v>
      </c>
      <c r="D22" s="13">
        <v>0.75</v>
      </c>
      <c r="E22" s="13">
        <f t="shared" si="1"/>
        <v>4.0230934473892859</v>
      </c>
      <c r="F22" s="22">
        <f t="shared" si="2"/>
        <v>10.5</v>
      </c>
      <c r="G22" s="23">
        <v>0.61</v>
      </c>
      <c r="H22" s="23">
        <f t="shared" si="3"/>
        <v>3.4511831043780639</v>
      </c>
      <c r="I22" s="17">
        <f t="shared" si="4"/>
        <v>8.5399999999999991</v>
      </c>
      <c r="J22" s="18">
        <v>0.7</v>
      </c>
      <c r="K22" s="18">
        <f t="shared" si="5"/>
        <v>2.8069622582274913</v>
      </c>
      <c r="L22" s="26">
        <f t="shared" si="6"/>
        <v>9.7999999999999989</v>
      </c>
      <c r="M22" s="26">
        <f t="shared" si="7"/>
        <v>3.221104230752859</v>
      </c>
    </row>
    <row r="23" spans="1:13" x14ac:dyDescent="0.3">
      <c r="A23" s="2">
        <v>0.4375</v>
      </c>
      <c r="B23" s="4">
        <v>0.65</v>
      </c>
      <c r="C23" s="12">
        <f t="shared" si="0"/>
        <v>11.700000000000001</v>
      </c>
      <c r="D23" s="13">
        <v>0.72</v>
      </c>
      <c r="E23" s="13">
        <f t="shared" si="1"/>
        <v>3.8456040305926997</v>
      </c>
      <c r="F23" s="22">
        <f t="shared" si="2"/>
        <v>10.08</v>
      </c>
      <c r="G23" s="23">
        <v>0.59</v>
      </c>
      <c r="H23" s="23">
        <f t="shared" si="3"/>
        <v>3.3131357802029413</v>
      </c>
      <c r="I23" s="17">
        <f t="shared" si="4"/>
        <v>8.26</v>
      </c>
      <c r="J23" s="18">
        <v>0.68</v>
      </c>
      <c r="K23" s="18">
        <f t="shared" si="5"/>
        <v>2.7149307087774099</v>
      </c>
      <c r="L23" s="26">
        <f t="shared" si="6"/>
        <v>9.5200000000000014</v>
      </c>
      <c r="M23" s="26">
        <f t="shared" si="7"/>
        <v>3.129072681302778</v>
      </c>
    </row>
    <row r="24" spans="1:13" x14ac:dyDescent="0.3">
      <c r="A24" s="2">
        <v>0.45833333333333331</v>
      </c>
      <c r="B24" s="4">
        <v>0.63</v>
      </c>
      <c r="C24" s="12">
        <f t="shared" si="0"/>
        <v>11.34</v>
      </c>
      <c r="D24" s="13">
        <v>0.69</v>
      </c>
      <c r="E24" s="13">
        <f t="shared" si="1"/>
        <v>3.7272777527283085</v>
      </c>
      <c r="F24" s="22">
        <f t="shared" si="2"/>
        <v>9.66</v>
      </c>
      <c r="G24" s="23">
        <v>0.56999999999999995</v>
      </c>
      <c r="H24" s="23">
        <f t="shared" si="3"/>
        <v>3.1750884560278188</v>
      </c>
      <c r="I24" s="17">
        <f t="shared" si="4"/>
        <v>7.9799999999999995</v>
      </c>
      <c r="J24" s="18">
        <v>0.65</v>
      </c>
      <c r="K24" s="18">
        <f t="shared" si="5"/>
        <v>2.6228991593273281</v>
      </c>
      <c r="L24" s="26">
        <f t="shared" si="6"/>
        <v>9.1</v>
      </c>
      <c r="M24" s="26">
        <f t="shared" si="7"/>
        <v>2.991025357127655</v>
      </c>
    </row>
    <row r="25" spans="1:13" x14ac:dyDescent="0.3">
      <c r="A25" s="2">
        <v>0.47916666666666669</v>
      </c>
      <c r="B25" s="4">
        <v>0.6</v>
      </c>
      <c r="C25" s="12">
        <f t="shared" si="0"/>
        <v>10.799999999999999</v>
      </c>
      <c r="D25" s="13">
        <v>0.66</v>
      </c>
      <c r="E25" s="13">
        <f t="shared" si="1"/>
        <v>3.5497883359317224</v>
      </c>
      <c r="F25" s="22">
        <f t="shared" si="2"/>
        <v>9.24</v>
      </c>
      <c r="G25" s="23">
        <v>0.54</v>
      </c>
      <c r="H25" s="23">
        <f t="shared" si="3"/>
        <v>3.0370411318526962</v>
      </c>
      <c r="I25" s="17">
        <f t="shared" si="4"/>
        <v>7.5600000000000005</v>
      </c>
      <c r="J25" s="18">
        <v>0.63</v>
      </c>
      <c r="K25" s="18">
        <f t="shared" si="5"/>
        <v>2.484851835152206</v>
      </c>
      <c r="L25" s="26">
        <f t="shared" si="6"/>
        <v>8.82</v>
      </c>
      <c r="M25" s="26">
        <f t="shared" si="7"/>
        <v>2.8989938076775736</v>
      </c>
    </row>
    <row r="26" spans="1:13" x14ac:dyDescent="0.3">
      <c r="A26" s="2">
        <v>0.5</v>
      </c>
      <c r="B26" s="4">
        <v>0.6</v>
      </c>
      <c r="C26" s="12">
        <f t="shared" si="0"/>
        <v>10.799999999999999</v>
      </c>
      <c r="D26" s="13">
        <v>0.66</v>
      </c>
      <c r="E26" s="13">
        <f t="shared" si="1"/>
        <v>3.5497883359317224</v>
      </c>
      <c r="F26" s="22">
        <f t="shared" si="2"/>
        <v>9.24</v>
      </c>
      <c r="G26" s="23">
        <v>0.54</v>
      </c>
      <c r="H26" s="23">
        <f t="shared" si="3"/>
        <v>3.0370411318526962</v>
      </c>
      <c r="I26" s="17">
        <f t="shared" si="4"/>
        <v>7.5600000000000005</v>
      </c>
      <c r="J26" s="18">
        <v>0.6</v>
      </c>
      <c r="K26" s="18">
        <f t="shared" si="5"/>
        <v>2.484851835152206</v>
      </c>
      <c r="L26" s="26">
        <f t="shared" si="6"/>
        <v>8.4</v>
      </c>
      <c r="M26" s="26">
        <f t="shared" si="7"/>
        <v>2.7609464835024511</v>
      </c>
    </row>
    <row r="27" spans="1:13" x14ac:dyDescent="0.3">
      <c r="A27" s="2">
        <v>0.52083333333333337</v>
      </c>
      <c r="B27" s="4">
        <v>0.62</v>
      </c>
      <c r="C27" s="12">
        <f t="shared" si="0"/>
        <v>11.16</v>
      </c>
      <c r="D27" s="13">
        <v>0.68</v>
      </c>
      <c r="E27" s="13">
        <f t="shared" si="1"/>
        <v>3.6681146137961136</v>
      </c>
      <c r="F27" s="22">
        <f t="shared" si="2"/>
        <v>9.5200000000000014</v>
      </c>
      <c r="G27" s="23">
        <v>0.56000000000000005</v>
      </c>
      <c r="H27" s="23">
        <f t="shared" si="3"/>
        <v>3.129072681302778</v>
      </c>
      <c r="I27" s="17">
        <f t="shared" si="4"/>
        <v>7.8400000000000007</v>
      </c>
      <c r="J27" s="18">
        <v>0.6</v>
      </c>
      <c r="K27" s="18">
        <f t="shared" si="5"/>
        <v>2.5768833846022878</v>
      </c>
      <c r="L27" s="26">
        <f t="shared" si="6"/>
        <v>8.4</v>
      </c>
      <c r="M27" s="26">
        <f t="shared" si="7"/>
        <v>2.7609464835024511</v>
      </c>
    </row>
    <row r="28" spans="1:13" x14ac:dyDescent="0.3">
      <c r="A28" s="2">
        <v>0.54166666666666663</v>
      </c>
      <c r="B28" s="4">
        <v>0.65</v>
      </c>
      <c r="C28" s="12">
        <f t="shared" si="0"/>
        <v>11.700000000000001</v>
      </c>
      <c r="D28" s="13">
        <v>0.72</v>
      </c>
      <c r="E28" s="13">
        <f t="shared" si="1"/>
        <v>3.8456040305926997</v>
      </c>
      <c r="F28" s="22">
        <f t="shared" si="2"/>
        <v>10.08</v>
      </c>
      <c r="G28" s="23">
        <v>0.59</v>
      </c>
      <c r="H28" s="23">
        <f t="shared" si="3"/>
        <v>3.3131357802029413</v>
      </c>
      <c r="I28" s="17">
        <f t="shared" si="4"/>
        <v>8.26</v>
      </c>
      <c r="J28" s="18">
        <v>0.62</v>
      </c>
      <c r="K28" s="18">
        <f t="shared" si="5"/>
        <v>2.7149307087774099</v>
      </c>
      <c r="L28" s="26">
        <f t="shared" si="6"/>
        <v>8.68</v>
      </c>
      <c r="M28" s="26">
        <f t="shared" si="7"/>
        <v>2.8529780329525325</v>
      </c>
    </row>
    <row r="29" spans="1:13" x14ac:dyDescent="0.3">
      <c r="A29" s="2">
        <v>0.5625</v>
      </c>
      <c r="B29" s="4">
        <v>0.7</v>
      </c>
      <c r="C29" s="12">
        <f t="shared" si="0"/>
        <v>12.6</v>
      </c>
      <c r="D29" s="13">
        <v>0.77</v>
      </c>
      <c r="E29" s="13">
        <f t="shared" si="1"/>
        <v>4.1414197252536766</v>
      </c>
      <c r="F29" s="22">
        <f t="shared" si="2"/>
        <v>10.780000000000001</v>
      </c>
      <c r="G29" s="23">
        <v>0.63</v>
      </c>
      <c r="H29" s="23">
        <f t="shared" si="3"/>
        <v>3.5432146538281457</v>
      </c>
      <c r="I29" s="17">
        <f t="shared" si="4"/>
        <v>8.82</v>
      </c>
      <c r="J29" s="18">
        <v>0.65</v>
      </c>
      <c r="K29" s="18">
        <f t="shared" si="5"/>
        <v>2.8989938076775736</v>
      </c>
      <c r="L29" s="26">
        <f t="shared" si="6"/>
        <v>9.1</v>
      </c>
      <c r="M29" s="26">
        <f t="shared" si="7"/>
        <v>2.991025357127655</v>
      </c>
    </row>
    <row r="30" spans="1:13" x14ac:dyDescent="0.3">
      <c r="A30" s="2">
        <v>0.58333333333333337</v>
      </c>
      <c r="B30" s="4">
        <v>0.75</v>
      </c>
      <c r="C30" s="12">
        <f t="shared" si="0"/>
        <v>13.5</v>
      </c>
      <c r="D30" s="13">
        <v>0.83</v>
      </c>
      <c r="E30" s="13">
        <f t="shared" si="1"/>
        <v>4.4372354199146535</v>
      </c>
      <c r="F30" s="22">
        <f t="shared" si="2"/>
        <v>11.62</v>
      </c>
      <c r="G30" s="23">
        <v>0.68</v>
      </c>
      <c r="H30" s="23">
        <f t="shared" si="3"/>
        <v>3.8193093021783904</v>
      </c>
      <c r="I30" s="17">
        <f t="shared" si="4"/>
        <v>9.5200000000000014</v>
      </c>
      <c r="J30" s="18">
        <v>0.7</v>
      </c>
      <c r="K30" s="18">
        <f t="shared" si="5"/>
        <v>3.129072681302778</v>
      </c>
      <c r="L30" s="26">
        <f t="shared" si="6"/>
        <v>9.7999999999999989</v>
      </c>
      <c r="M30" s="26">
        <f t="shared" si="7"/>
        <v>3.221104230752859</v>
      </c>
    </row>
    <row r="31" spans="1:13" x14ac:dyDescent="0.3">
      <c r="A31" s="2">
        <v>0.60416666666666663</v>
      </c>
      <c r="B31" s="4">
        <v>0.85</v>
      </c>
      <c r="C31" s="12">
        <f t="shared" si="0"/>
        <v>15.299999999999999</v>
      </c>
      <c r="D31" s="13">
        <v>0.94</v>
      </c>
      <c r="E31" s="13">
        <f t="shared" si="1"/>
        <v>5.0288668092366064</v>
      </c>
      <c r="F31" s="22">
        <f t="shared" si="2"/>
        <v>13.16</v>
      </c>
      <c r="G31" s="23">
        <v>0.77</v>
      </c>
      <c r="H31" s="23">
        <f t="shared" si="3"/>
        <v>4.3254828241538394</v>
      </c>
      <c r="I31" s="17">
        <f t="shared" si="4"/>
        <v>10.780000000000001</v>
      </c>
      <c r="J31" s="18">
        <v>0.75</v>
      </c>
      <c r="K31" s="18">
        <f t="shared" si="5"/>
        <v>3.5432146538281457</v>
      </c>
      <c r="L31" s="26">
        <f t="shared" si="6"/>
        <v>10.5</v>
      </c>
      <c r="M31" s="26">
        <f t="shared" si="7"/>
        <v>3.4511831043780639</v>
      </c>
    </row>
    <row r="32" spans="1:13" x14ac:dyDescent="0.3">
      <c r="A32" s="2">
        <v>0.625</v>
      </c>
      <c r="B32" s="4">
        <v>1</v>
      </c>
      <c r="C32" s="12">
        <f t="shared" si="0"/>
        <v>18</v>
      </c>
      <c r="D32" s="13">
        <v>1.1000000000000001</v>
      </c>
      <c r="E32" s="13">
        <f t="shared" si="1"/>
        <v>5.916313893219538</v>
      </c>
      <c r="F32" s="22">
        <f t="shared" si="2"/>
        <v>15.400000000000002</v>
      </c>
      <c r="G32" s="23">
        <v>0.9</v>
      </c>
      <c r="H32" s="23">
        <f t="shared" si="3"/>
        <v>5.0617352197544943</v>
      </c>
      <c r="I32" s="17">
        <f t="shared" si="4"/>
        <v>12.6</v>
      </c>
      <c r="J32" s="18">
        <v>0.85</v>
      </c>
      <c r="K32" s="18">
        <f t="shared" si="5"/>
        <v>4.1414197252536766</v>
      </c>
      <c r="L32" s="26">
        <f t="shared" si="6"/>
        <v>11.9</v>
      </c>
      <c r="M32" s="26">
        <f t="shared" si="7"/>
        <v>3.9113408516284722</v>
      </c>
    </row>
    <row r="33" spans="1:13" x14ac:dyDescent="0.3">
      <c r="A33" s="2">
        <v>0.64583333333333337</v>
      </c>
      <c r="B33" s="4">
        <v>1.2</v>
      </c>
      <c r="C33" s="12">
        <f t="shared" si="0"/>
        <v>21.599999999999998</v>
      </c>
      <c r="D33" s="13">
        <v>1.32</v>
      </c>
      <c r="E33" s="13">
        <f t="shared" si="1"/>
        <v>7.0995766718634448</v>
      </c>
      <c r="F33" s="22">
        <f t="shared" si="2"/>
        <v>18.48</v>
      </c>
      <c r="G33" s="23">
        <v>1.08</v>
      </c>
      <c r="H33" s="23">
        <f t="shared" si="3"/>
        <v>6.0740822637053924</v>
      </c>
      <c r="I33" s="17">
        <f t="shared" si="4"/>
        <v>15.120000000000001</v>
      </c>
      <c r="J33" s="18">
        <v>1</v>
      </c>
      <c r="K33" s="18">
        <f t="shared" si="5"/>
        <v>4.969703670304412</v>
      </c>
      <c r="L33" s="26">
        <f t="shared" si="6"/>
        <v>14</v>
      </c>
      <c r="M33" s="26">
        <f t="shared" si="7"/>
        <v>4.6015774725040846</v>
      </c>
    </row>
    <row r="34" spans="1:13" x14ac:dyDescent="0.3">
      <c r="A34" s="2">
        <v>0.66666666666666663</v>
      </c>
      <c r="B34" s="4">
        <v>1.5</v>
      </c>
      <c r="C34" s="12">
        <f t="shared" si="0"/>
        <v>27</v>
      </c>
      <c r="D34" s="13">
        <v>1.65</v>
      </c>
      <c r="E34" s="13">
        <f t="shared" si="1"/>
        <v>8.8744708398293071</v>
      </c>
      <c r="F34" s="22">
        <f t="shared" si="2"/>
        <v>23.099999999999998</v>
      </c>
      <c r="G34" s="23">
        <v>1.35</v>
      </c>
      <c r="H34" s="23">
        <f t="shared" si="3"/>
        <v>7.5926028296317396</v>
      </c>
      <c r="I34" s="17">
        <f t="shared" si="4"/>
        <v>18.900000000000002</v>
      </c>
      <c r="J34" s="18">
        <v>1.2</v>
      </c>
      <c r="K34" s="18">
        <f t="shared" si="5"/>
        <v>6.2121295878805149</v>
      </c>
      <c r="L34" s="26">
        <f t="shared" si="6"/>
        <v>16.8</v>
      </c>
      <c r="M34" s="26">
        <f t="shared" si="7"/>
        <v>5.5218929670049022</v>
      </c>
    </row>
    <row r="35" spans="1:13" x14ac:dyDescent="0.3">
      <c r="A35" s="2">
        <v>0.6875</v>
      </c>
      <c r="B35" s="4">
        <v>1.8</v>
      </c>
      <c r="C35" s="12">
        <f t="shared" si="0"/>
        <v>32.4</v>
      </c>
      <c r="D35" s="13">
        <v>1.98</v>
      </c>
      <c r="E35" s="13">
        <f t="shared" si="1"/>
        <v>10.649365007795167</v>
      </c>
      <c r="F35" s="22">
        <f t="shared" si="2"/>
        <v>27.72</v>
      </c>
      <c r="G35" s="23">
        <v>1.62</v>
      </c>
      <c r="H35" s="23">
        <f t="shared" si="3"/>
        <v>9.1111233955580886</v>
      </c>
      <c r="I35" s="17">
        <f t="shared" si="4"/>
        <v>22.68</v>
      </c>
      <c r="J35" s="18">
        <v>1.5</v>
      </c>
      <c r="K35" s="18">
        <f t="shared" si="5"/>
        <v>7.454555505456617</v>
      </c>
      <c r="L35" s="26">
        <f t="shared" si="6"/>
        <v>21</v>
      </c>
      <c r="M35" s="26">
        <f t="shared" si="7"/>
        <v>6.9023662087561277</v>
      </c>
    </row>
    <row r="36" spans="1:13" x14ac:dyDescent="0.3">
      <c r="A36" s="2">
        <v>0.70833333333333337</v>
      </c>
      <c r="B36" s="4">
        <v>2.1</v>
      </c>
      <c r="C36" s="12">
        <f t="shared" si="0"/>
        <v>37.800000000000004</v>
      </c>
      <c r="D36" s="13">
        <v>2.31</v>
      </c>
      <c r="E36" s="13">
        <f t="shared" si="1"/>
        <v>12.42425917576103</v>
      </c>
      <c r="F36" s="22">
        <f t="shared" si="2"/>
        <v>32.340000000000003</v>
      </c>
      <c r="G36" s="23">
        <v>1.89</v>
      </c>
      <c r="H36" s="23">
        <f t="shared" si="3"/>
        <v>10.629643961484437</v>
      </c>
      <c r="I36" s="17">
        <f t="shared" si="4"/>
        <v>26.459999999999997</v>
      </c>
      <c r="J36" s="18">
        <v>1.8</v>
      </c>
      <c r="K36" s="18">
        <f t="shared" si="5"/>
        <v>8.6969814230327191</v>
      </c>
      <c r="L36" s="26">
        <f t="shared" si="6"/>
        <v>25.2</v>
      </c>
      <c r="M36" s="26">
        <f t="shared" si="7"/>
        <v>8.2828394505073533</v>
      </c>
    </row>
    <row r="37" spans="1:13" x14ac:dyDescent="0.3">
      <c r="A37" s="2">
        <v>0.72916666666666663</v>
      </c>
      <c r="B37" s="4">
        <v>2.2999999999999998</v>
      </c>
      <c r="C37" s="12">
        <f t="shared" si="0"/>
        <v>41.4</v>
      </c>
      <c r="D37" s="13">
        <v>2.5299999999999998</v>
      </c>
      <c r="E37" s="13">
        <f t="shared" si="1"/>
        <v>13.607521954404936</v>
      </c>
      <c r="F37" s="22">
        <f t="shared" si="2"/>
        <v>35.419999999999995</v>
      </c>
      <c r="G37" s="23">
        <v>2.0699999999999998</v>
      </c>
      <c r="H37" s="23">
        <f t="shared" si="3"/>
        <v>11.641991005435333</v>
      </c>
      <c r="I37" s="17">
        <f t="shared" si="4"/>
        <v>28.979999999999997</v>
      </c>
      <c r="J37" s="18">
        <v>2.1</v>
      </c>
      <c r="K37" s="18">
        <f t="shared" si="5"/>
        <v>9.5252653680834545</v>
      </c>
      <c r="L37" s="26">
        <f t="shared" si="6"/>
        <v>29.400000000000002</v>
      </c>
      <c r="M37" s="26">
        <f t="shared" si="7"/>
        <v>9.6633126922585788</v>
      </c>
    </row>
    <row r="38" spans="1:13" x14ac:dyDescent="0.3">
      <c r="A38" s="2">
        <v>0.75</v>
      </c>
      <c r="B38" s="4">
        <v>2.2000000000000002</v>
      </c>
      <c r="C38" s="12">
        <f t="shared" si="0"/>
        <v>39.6</v>
      </c>
      <c r="D38" s="13">
        <v>2.42</v>
      </c>
      <c r="E38" s="13">
        <f t="shared" si="1"/>
        <v>13.015890565082984</v>
      </c>
      <c r="F38" s="22">
        <f t="shared" si="2"/>
        <v>33.879999999999995</v>
      </c>
      <c r="G38" s="23">
        <v>1.98</v>
      </c>
      <c r="H38" s="23">
        <f t="shared" si="3"/>
        <v>11.135817483459883</v>
      </c>
      <c r="I38" s="17">
        <f t="shared" si="4"/>
        <v>27.72</v>
      </c>
      <c r="J38" s="18">
        <v>2.2999999999999998</v>
      </c>
      <c r="K38" s="18">
        <f t="shared" si="5"/>
        <v>9.1111233955580886</v>
      </c>
      <c r="L38" s="26">
        <f t="shared" si="6"/>
        <v>32.199999999999996</v>
      </c>
      <c r="M38" s="26">
        <f t="shared" si="7"/>
        <v>10.583628186759395</v>
      </c>
    </row>
    <row r="39" spans="1:13" x14ac:dyDescent="0.3">
      <c r="A39" s="2">
        <v>0.77083333333333337</v>
      </c>
      <c r="B39" s="4">
        <v>2.1</v>
      </c>
      <c r="C39" s="12">
        <f t="shared" si="0"/>
        <v>37.800000000000004</v>
      </c>
      <c r="D39" s="13">
        <v>2.31</v>
      </c>
      <c r="E39" s="13">
        <f t="shared" si="1"/>
        <v>12.42425917576103</v>
      </c>
      <c r="F39" s="22">
        <f t="shared" si="2"/>
        <v>32.340000000000003</v>
      </c>
      <c r="G39" s="23">
        <v>1.89</v>
      </c>
      <c r="H39" s="23">
        <f t="shared" si="3"/>
        <v>10.629643961484437</v>
      </c>
      <c r="I39" s="17">
        <f t="shared" si="4"/>
        <v>26.459999999999997</v>
      </c>
      <c r="J39" s="18">
        <v>2.2000000000000002</v>
      </c>
      <c r="K39" s="18">
        <f t="shared" si="5"/>
        <v>8.6969814230327191</v>
      </c>
      <c r="L39" s="26">
        <f t="shared" si="6"/>
        <v>30.800000000000004</v>
      </c>
      <c r="M39" s="26">
        <f t="shared" si="7"/>
        <v>10.123470439508989</v>
      </c>
    </row>
    <row r="40" spans="1:13" x14ac:dyDescent="0.3">
      <c r="A40" s="2">
        <v>0.79166666666666663</v>
      </c>
      <c r="B40" s="4">
        <v>1.9</v>
      </c>
      <c r="C40" s="12">
        <f t="shared" si="0"/>
        <v>34.199999999999996</v>
      </c>
      <c r="D40" s="13">
        <v>2.09</v>
      </c>
      <c r="E40" s="13">
        <f t="shared" si="1"/>
        <v>11.240996397117121</v>
      </c>
      <c r="F40" s="22">
        <f t="shared" si="2"/>
        <v>29.259999999999998</v>
      </c>
      <c r="G40" s="23">
        <v>1.71</v>
      </c>
      <c r="H40" s="23">
        <f t="shared" si="3"/>
        <v>9.6172969175335368</v>
      </c>
      <c r="I40" s="17">
        <f t="shared" si="4"/>
        <v>23.939999999999998</v>
      </c>
      <c r="J40" s="18">
        <v>2.1</v>
      </c>
      <c r="K40" s="18">
        <f t="shared" si="5"/>
        <v>7.8686974779819847</v>
      </c>
      <c r="L40" s="26">
        <f t="shared" si="6"/>
        <v>29.400000000000002</v>
      </c>
      <c r="M40" s="26">
        <f t="shared" si="7"/>
        <v>9.6633126922585788</v>
      </c>
    </row>
    <row r="41" spans="1:13" x14ac:dyDescent="0.3">
      <c r="A41" s="2">
        <v>0.8125</v>
      </c>
      <c r="B41" s="4">
        <v>1.7</v>
      </c>
      <c r="C41" s="12">
        <f t="shared" si="0"/>
        <v>30.599999999999998</v>
      </c>
      <c r="D41" s="13">
        <v>1.87</v>
      </c>
      <c r="E41" s="13">
        <f t="shared" si="1"/>
        <v>10.057733618473213</v>
      </c>
      <c r="F41" s="22">
        <f t="shared" si="2"/>
        <v>26.18</v>
      </c>
      <c r="G41" s="23">
        <v>1.53</v>
      </c>
      <c r="H41" s="23">
        <f t="shared" si="3"/>
        <v>8.6049498735826386</v>
      </c>
      <c r="I41" s="17">
        <f t="shared" si="4"/>
        <v>21.42</v>
      </c>
      <c r="J41" s="18">
        <v>1.9</v>
      </c>
      <c r="K41" s="18">
        <f t="shared" si="5"/>
        <v>7.0404135329312503</v>
      </c>
      <c r="L41" s="26">
        <f t="shared" si="6"/>
        <v>26.599999999999998</v>
      </c>
      <c r="M41" s="26">
        <f t="shared" si="7"/>
        <v>8.7429971977577612</v>
      </c>
    </row>
    <row r="42" spans="1:13" x14ac:dyDescent="0.3">
      <c r="A42" s="2">
        <v>0.83333333333333337</v>
      </c>
      <c r="B42" s="4">
        <v>1.5</v>
      </c>
      <c r="C42" s="12">
        <f t="shared" si="0"/>
        <v>27</v>
      </c>
      <c r="D42" s="13">
        <v>1.65</v>
      </c>
      <c r="E42" s="13">
        <f t="shared" si="1"/>
        <v>8.8744708398293071</v>
      </c>
      <c r="F42" s="22">
        <f t="shared" si="2"/>
        <v>23.099999999999998</v>
      </c>
      <c r="G42" s="23">
        <v>1.35</v>
      </c>
      <c r="H42" s="23">
        <f t="shared" si="3"/>
        <v>7.5926028296317396</v>
      </c>
      <c r="I42" s="17">
        <f t="shared" si="4"/>
        <v>18.900000000000002</v>
      </c>
      <c r="J42" s="18">
        <v>1.7</v>
      </c>
      <c r="K42" s="18">
        <f t="shared" si="5"/>
        <v>6.2121295878805149</v>
      </c>
      <c r="L42" s="26">
        <f t="shared" si="6"/>
        <v>23.8</v>
      </c>
      <c r="M42" s="26">
        <f t="shared" si="7"/>
        <v>7.8226817032569445</v>
      </c>
    </row>
    <row r="43" spans="1:13" x14ac:dyDescent="0.3">
      <c r="A43" s="2">
        <v>0.85416666666666663</v>
      </c>
      <c r="B43" s="4">
        <v>1.3</v>
      </c>
      <c r="C43" s="12">
        <f t="shared" si="0"/>
        <v>23.400000000000002</v>
      </c>
      <c r="D43" s="13">
        <v>1.43</v>
      </c>
      <c r="E43" s="13">
        <f t="shared" si="1"/>
        <v>7.6912080611853995</v>
      </c>
      <c r="F43" s="22">
        <f t="shared" si="2"/>
        <v>20.02</v>
      </c>
      <c r="G43" s="23">
        <v>1.17</v>
      </c>
      <c r="H43" s="23">
        <f t="shared" si="3"/>
        <v>6.5802557856808415</v>
      </c>
      <c r="I43" s="17">
        <f t="shared" si="4"/>
        <v>16.38</v>
      </c>
      <c r="J43" s="18">
        <v>1.5</v>
      </c>
      <c r="K43" s="18">
        <f t="shared" si="5"/>
        <v>5.3838456428297787</v>
      </c>
      <c r="L43" s="26">
        <f t="shared" si="6"/>
        <v>21</v>
      </c>
      <c r="M43" s="26">
        <f t="shared" si="7"/>
        <v>6.9023662087561277</v>
      </c>
    </row>
    <row r="44" spans="1:13" x14ac:dyDescent="0.3">
      <c r="A44" s="2">
        <v>0.875</v>
      </c>
      <c r="B44" s="4">
        <v>1.1000000000000001</v>
      </c>
      <c r="C44" s="12">
        <f t="shared" si="0"/>
        <v>19.8</v>
      </c>
      <c r="D44" s="13">
        <v>1.21</v>
      </c>
      <c r="E44" s="13">
        <f t="shared" si="1"/>
        <v>6.5079452825414918</v>
      </c>
      <c r="F44" s="22">
        <f t="shared" si="2"/>
        <v>16.939999999999998</v>
      </c>
      <c r="G44" s="23">
        <v>0.99</v>
      </c>
      <c r="H44" s="23">
        <f t="shared" si="3"/>
        <v>5.5679087417299415</v>
      </c>
      <c r="I44" s="17">
        <f t="shared" si="4"/>
        <v>13.86</v>
      </c>
      <c r="J44" s="18">
        <v>1.3</v>
      </c>
      <c r="K44" s="18">
        <f t="shared" si="5"/>
        <v>4.5555616977790443</v>
      </c>
      <c r="L44" s="26">
        <f t="shared" si="6"/>
        <v>18.2</v>
      </c>
      <c r="M44" s="26">
        <f t="shared" si="7"/>
        <v>5.9820507142553101</v>
      </c>
    </row>
    <row r="45" spans="1:13" x14ac:dyDescent="0.3">
      <c r="A45" s="2">
        <v>0.89583333333333337</v>
      </c>
      <c r="B45" s="4">
        <v>0.9</v>
      </c>
      <c r="C45" s="12">
        <f t="shared" si="0"/>
        <v>16.2</v>
      </c>
      <c r="D45" s="13">
        <v>0.99</v>
      </c>
      <c r="E45" s="13">
        <f t="shared" si="1"/>
        <v>5.3246825038975834</v>
      </c>
      <c r="F45" s="22">
        <f t="shared" si="2"/>
        <v>13.86</v>
      </c>
      <c r="G45" s="23">
        <v>0.81</v>
      </c>
      <c r="H45" s="23">
        <f t="shared" si="3"/>
        <v>4.5555616977790443</v>
      </c>
      <c r="I45" s="17">
        <f t="shared" si="4"/>
        <v>11.34</v>
      </c>
      <c r="J45" s="18">
        <v>1.1000000000000001</v>
      </c>
      <c r="K45" s="18">
        <f t="shared" si="5"/>
        <v>3.7272777527283085</v>
      </c>
      <c r="L45" s="26">
        <f t="shared" si="6"/>
        <v>15.400000000000002</v>
      </c>
      <c r="M45" s="26">
        <f t="shared" si="7"/>
        <v>5.0617352197544943</v>
      </c>
    </row>
    <row r="46" spans="1:13" x14ac:dyDescent="0.3">
      <c r="A46" s="2">
        <v>0.91666666666666663</v>
      </c>
      <c r="B46" s="4">
        <v>0.7</v>
      </c>
      <c r="C46" s="12">
        <f t="shared" si="0"/>
        <v>12.6</v>
      </c>
      <c r="D46" s="13">
        <v>0.77</v>
      </c>
      <c r="E46" s="13">
        <f t="shared" si="1"/>
        <v>4.1414197252536766</v>
      </c>
      <c r="F46" s="22">
        <f t="shared" si="2"/>
        <v>10.780000000000001</v>
      </c>
      <c r="G46" s="23">
        <v>0.63</v>
      </c>
      <c r="H46" s="23">
        <f t="shared" si="3"/>
        <v>3.5432146538281457</v>
      </c>
      <c r="I46" s="17">
        <f t="shared" si="4"/>
        <v>8.82</v>
      </c>
      <c r="J46" s="18">
        <v>0.9</v>
      </c>
      <c r="K46" s="18">
        <f t="shared" si="5"/>
        <v>2.8989938076775736</v>
      </c>
      <c r="L46" s="26">
        <f t="shared" si="6"/>
        <v>12.6</v>
      </c>
      <c r="M46" s="26">
        <f t="shared" si="7"/>
        <v>4.1414197252536766</v>
      </c>
    </row>
    <row r="47" spans="1:13" x14ac:dyDescent="0.3">
      <c r="A47" s="2">
        <v>0.9375</v>
      </c>
      <c r="B47" s="4">
        <v>0.55000000000000004</v>
      </c>
      <c r="C47" s="12">
        <f t="shared" si="0"/>
        <v>9.9</v>
      </c>
      <c r="D47" s="13">
        <v>0.61</v>
      </c>
      <c r="E47" s="13">
        <f t="shared" si="1"/>
        <v>3.2539726412707459</v>
      </c>
      <c r="F47" s="22">
        <f t="shared" si="2"/>
        <v>8.5399999999999991</v>
      </c>
      <c r="G47" s="23">
        <v>0.5</v>
      </c>
      <c r="H47" s="23">
        <f t="shared" si="3"/>
        <v>2.8069622582274913</v>
      </c>
      <c r="I47" s="17">
        <f t="shared" si="4"/>
        <v>7</v>
      </c>
      <c r="J47" s="18">
        <v>0.7</v>
      </c>
      <c r="K47" s="18">
        <f t="shared" si="5"/>
        <v>2.3007887362520423</v>
      </c>
      <c r="L47" s="26">
        <f t="shared" si="6"/>
        <v>9.7999999999999989</v>
      </c>
      <c r="M47" s="26">
        <f t="shared" si="7"/>
        <v>3.221104230752859</v>
      </c>
    </row>
    <row r="48" spans="1:13" x14ac:dyDescent="0.3">
      <c r="A48" s="2">
        <v>0.95833333333333337</v>
      </c>
      <c r="B48" s="4">
        <v>0.48</v>
      </c>
      <c r="C48" s="12">
        <f t="shared" si="0"/>
        <v>8.64</v>
      </c>
      <c r="D48" s="13">
        <v>0.53</v>
      </c>
      <c r="E48" s="13">
        <f t="shared" si="1"/>
        <v>2.8398306687453783</v>
      </c>
      <c r="F48" s="22">
        <f t="shared" si="2"/>
        <v>7.42</v>
      </c>
      <c r="G48" s="23">
        <v>0.43</v>
      </c>
      <c r="H48" s="23">
        <f t="shared" si="3"/>
        <v>2.4388360604271648</v>
      </c>
      <c r="I48" s="17">
        <f t="shared" si="4"/>
        <v>6.02</v>
      </c>
      <c r="J48" s="18">
        <v>0.55000000000000004</v>
      </c>
      <c r="K48" s="18">
        <f t="shared" si="5"/>
        <v>1.9786783131767565</v>
      </c>
      <c r="L48" s="26">
        <f t="shared" si="6"/>
        <v>7.7000000000000011</v>
      </c>
      <c r="M48" s="26">
        <f t="shared" si="7"/>
        <v>2.5308676098772471</v>
      </c>
    </row>
    <row r="49" spans="1:13" x14ac:dyDescent="0.3">
      <c r="A49" s="2">
        <v>0.97916666666666663</v>
      </c>
      <c r="B49" s="4">
        <v>0.45</v>
      </c>
      <c r="C49" s="12">
        <f t="shared" si="0"/>
        <v>8.1</v>
      </c>
      <c r="D49" s="13">
        <v>0.5</v>
      </c>
      <c r="E49" s="13">
        <f t="shared" si="1"/>
        <v>2.6623412519487917</v>
      </c>
      <c r="F49" s="22">
        <f t="shared" si="2"/>
        <v>7</v>
      </c>
      <c r="G49" s="23">
        <v>0.41</v>
      </c>
      <c r="H49" s="23">
        <f t="shared" si="3"/>
        <v>2.3007887362520423</v>
      </c>
      <c r="I49" s="17">
        <f t="shared" si="4"/>
        <v>5.7399999999999993</v>
      </c>
      <c r="J49" s="18">
        <v>0.48</v>
      </c>
      <c r="K49" s="18">
        <f t="shared" si="5"/>
        <v>1.8866467637266746</v>
      </c>
      <c r="L49" s="26">
        <f t="shared" si="6"/>
        <v>6.72</v>
      </c>
      <c r="M49" s="26">
        <f t="shared" si="7"/>
        <v>2.2087571868019609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opLeftCell="C1" workbookViewId="0">
      <selection activeCell="P4" sqref="P4:R12"/>
    </sheetView>
  </sheetViews>
  <sheetFormatPr defaultRowHeight="14.4" x14ac:dyDescent="0.3"/>
  <cols>
    <col min="2" max="2" width="12.109375" hidden="1" customWidth="1"/>
    <col min="3" max="3" width="13.77734375" customWidth="1"/>
    <col min="4" max="4" width="13.77734375" hidden="1" customWidth="1"/>
    <col min="5" max="5" width="13.77734375" customWidth="1"/>
    <col min="6" max="6" width="15.5546875" customWidth="1"/>
    <col min="7" max="7" width="15.88671875" hidden="1" customWidth="1"/>
    <col min="8" max="8" width="15.88671875" customWidth="1"/>
    <col min="9" max="9" width="15.109375" customWidth="1"/>
    <col min="10" max="10" width="23.109375" hidden="1" customWidth="1"/>
    <col min="11" max="11" width="23.109375" customWidth="1"/>
    <col min="12" max="12" width="17.109375" customWidth="1"/>
    <col min="16" max="16" width="12.6640625" customWidth="1"/>
  </cols>
  <sheetData>
    <row r="1" spans="1:18" x14ac:dyDescent="0.3">
      <c r="A1" s="1" t="s">
        <v>0</v>
      </c>
      <c r="B1" s="5" t="s">
        <v>5</v>
      </c>
      <c r="C1" s="9" t="s">
        <v>34</v>
      </c>
      <c r="D1" s="10" t="s">
        <v>6</v>
      </c>
      <c r="E1" s="11" t="s">
        <v>39</v>
      </c>
      <c r="F1" s="19" t="s">
        <v>35</v>
      </c>
      <c r="G1" s="20" t="s">
        <v>7</v>
      </c>
      <c r="H1" s="21" t="s">
        <v>39</v>
      </c>
      <c r="I1" s="14" t="s">
        <v>36</v>
      </c>
      <c r="J1" s="15" t="s">
        <v>8</v>
      </c>
      <c r="K1" s="16" t="s">
        <v>39</v>
      </c>
      <c r="L1" s="24" t="s">
        <v>37</v>
      </c>
      <c r="M1" s="25" t="s">
        <v>39</v>
      </c>
      <c r="P1" t="s">
        <v>38</v>
      </c>
      <c r="Q1">
        <v>0.95</v>
      </c>
    </row>
    <row r="2" spans="1:18" x14ac:dyDescent="0.3">
      <c r="A2" s="2">
        <v>0</v>
      </c>
      <c r="B2" s="4">
        <v>0.4</v>
      </c>
      <c r="C2" s="12">
        <f t="shared" ref="C2:C48" si="0">21*B2</f>
        <v>8.4</v>
      </c>
      <c r="D2" s="13">
        <v>0.44</v>
      </c>
      <c r="E2" s="13">
        <f>C2*$Q$2</f>
        <v>2.7609464835024511</v>
      </c>
      <c r="F2" s="22">
        <f t="shared" ref="F2:F48" si="1">18*D2</f>
        <v>7.92</v>
      </c>
      <c r="G2" s="23">
        <v>0.36</v>
      </c>
      <c r="H2" s="23">
        <f>F2*$Q$2</f>
        <v>2.6031781130165967</v>
      </c>
      <c r="I2" s="17">
        <f>G2*18</f>
        <v>6.4799999999999995</v>
      </c>
      <c r="J2" s="18">
        <v>0.45</v>
      </c>
      <c r="K2" s="18">
        <f>I2*$Q$2</f>
        <v>2.1298730015590333</v>
      </c>
      <c r="L2" s="26">
        <f t="shared" ref="L2:L48" si="2">13*J2</f>
        <v>5.8500000000000005</v>
      </c>
      <c r="M2" s="26">
        <f>L2*$Q$2</f>
        <v>1.9228020152963499</v>
      </c>
      <c r="Q2">
        <f>TAN(ACOS(Q1))</f>
        <v>0.32868410517886321</v>
      </c>
    </row>
    <row r="3" spans="1:18" x14ac:dyDescent="0.3">
      <c r="A3" s="2">
        <v>2.0833333333333332E-2</v>
      </c>
      <c r="B3" s="4">
        <v>0.38</v>
      </c>
      <c r="C3" s="12">
        <f t="shared" si="0"/>
        <v>7.98</v>
      </c>
      <c r="D3" s="13">
        <v>0.42</v>
      </c>
      <c r="E3" s="13">
        <f t="shared" ref="E3:E49" si="3">C3*$Q$2</f>
        <v>2.6228991593273285</v>
      </c>
      <c r="F3" s="22">
        <f t="shared" si="1"/>
        <v>7.56</v>
      </c>
      <c r="G3" s="23">
        <v>0.34</v>
      </c>
      <c r="H3" s="23">
        <f t="shared" ref="H3:H49" si="4">F3*$Q$2</f>
        <v>2.4848518351522055</v>
      </c>
      <c r="I3" s="17">
        <f t="shared" ref="I3:I48" si="5">G3*18</f>
        <v>6.12</v>
      </c>
      <c r="J3" s="18">
        <v>0.4</v>
      </c>
      <c r="K3" s="18">
        <f t="shared" ref="K3:K49" si="6">I3*$Q$2</f>
        <v>2.0115467236946429</v>
      </c>
      <c r="L3" s="26">
        <f t="shared" si="2"/>
        <v>5.2</v>
      </c>
      <c r="M3" s="26">
        <f t="shared" ref="M3:M49" si="7">L3*$Q$2</f>
        <v>1.7091573469300887</v>
      </c>
    </row>
    <row r="4" spans="1:18" x14ac:dyDescent="0.3">
      <c r="A4" s="2">
        <v>4.1666666666666664E-2</v>
      </c>
      <c r="B4" s="4">
        <v>0.35</v>
      </c>
      <c r="C4" s="12">
        <f t="shared" si="0"/>
        <v>7.35</v>
      </c>
      <c r="D4" s="13">
        <v>0.39</v>
      </c>
      <c r="E4" s="13">
        <f t="shared" si="3"/>
        <v>2.4158281730646443</v>
      </c>
      <c r="F4" s="22">
        <f t="shared" si="1"/>
        <v>7.0200000000000005</v>
      </c>
      <c r="G4" s="23">
        <v>0.32</v>
      </c>
      <c r="H4" s="23">
        <f t="shared" si="4"/>
        <v>2.3073624183556198</v>
      </c>
      <c r="I4" s="17">
        <f t="shared" si="5"/>
        <v>5.76</v>
      </c>
      <c r="J4" s="18">
        <v>0.38</v>
      </c>
      <c r="K4" s="18">
        <f t="shared" si="6"/>
        <v>1.893220445830252</v>
      </c>
      <c r="L4" s="26">
        <f t="shared" si="2"/>
        <v>4.9400000000000004</v>
      </c>
      <c r="M4" s="26">
        <f t="shared" si="7"/>
        <v>1.6236994795835844</v>
      </c>
      <c r="P4" t="s">
        <v>40</v>
      </c>
      <c r="Q4" s="12">
        <f>MAX(C2:C49)</f>
        <v>48.3</v>
      </c>
      <c r="R4">
        <f>Q4*Q2</f>
        <v>15.875442280139092</v>
      </c>
    </row>
    <row r="5" spans="1:18" x14ac:dyDescent="0.3">
      <c r="A5" s="2">
        <v>6.25E-2</v>
      </c>
      <c r="B5" s="4">
        <v>0.33</v>
      </c>
      <c r="C5" s="12">
        <f t="shared" si="0"/>
        <v>6.9300000000000006</v>
      </c>
      <c r="D5" s="13">
        <v>0.36</v>
      </c>
      <c r="E5" s="13">
        <f t="shared" si="3"/>
        <v>2.2777808488895221</v>
      </c>
      <c r="F5" s="22">
        <f t="shared" si="1"/>
        <v>6.4799999999999995</v>
      </c>
      <c r="G5" s="23">
        <v>0.3</v>
      </c>
      <c r="H5" s="23">
        <f t="shared" si="4"/>
        <v>2.1298730015590333</v>
      </c>
      <c r="I5" s="17">
        <f t="shared" si="5"/>
        <v>5.3999999999999995</v>
      </c>
      <c r="J5" s="18">
        <v>0.35</v>
      </c>
      <c r="K5" s="18">
        <f t="shared" si="6"/>
        <v>1.7748941679658612</v>
      </c>
      <c r="L5" s="26">
        <f t="shared" si="2"/>
        <v>4.55</v>
      </c>
      <c r="M5" s="26">
        <f t="shared" si="7"/>
        <v>1.4955126785638275</v>
      </c>
      <c r="P5" t="s">
        <v>41</v>
      </c>
      <c r="Q5" s="22">
        <f>MAX(F2:F49)</f>
        <v>45.54</v>
      </c>
      <c r="R5">
        <f>Q5*Q2</f>
        <v>14.968274149845429</v>
      </c>
    </row>
    <row r="6" spans="1:18" x14ac:dyDescent="0.3">
      <c r="A6" s="2">
        <v>8.3333333333333329E-2</v>
      </c>
      <c r="B6" s="4">
        <v>0.32</v>
      </c>
      <c r="C6" s="12">
        <f t="shared" si="0"/>
        <v>6.72</v>
      </c>
      <c r="D6" s="13">
        <v>0.35</v>
      </c>
      <c r="E6" s="13">
        <f t="shared" si="3"/>
        <v>2.2087571868019609</v>
      </c>
      <c r="F6" s="22">
        <f t="shared" si="1"/>
        <v>6.3</v>
      </c>
      <c r="G6" s="23">
        <v>0.28999999999999998</v>
      </c>
      <c r="H6" s="23">
        <f t="shared" si="4"/>
        <v>2.0707098626268383</v>
      </c>
      <c r="I6" s="17">
        <f t="shared" si="5"/>
        <v>5.22</v>
      </c>
      <c r="J6" s="18">
        <v>0.33</v>
      </c>
      <c r="K6" s="18">
        <f t="shared" si="6"/>
        <v>1.7157310290336658</v>
      </c>
      <c r="L6" s="26">
        <f t="shared" si="2"/>
        <v>4.29</v>
      </c>
      <c r="M6" s="26">
        <f t="shared" si="7"/>
        <v>1.4100548112173232</v>
      </c>
      <c r="P6" t="s">
        <v>42</v>
      </c>
      <c r="Q6" s="17">
        <f>MAX(I2:I49)</f>
        <v>37.26</v>
      </c>
      <c r="R6">
        <f>Q6*Q2</f>
        <v>12.246769758964442</v>
      </c>
    </row>
    <row r="7" spans="1:18" x14ac:dyDescent="0.3">
      <c r="A7" s="2">
        <v>0.10416666666666667</v>
      </c>
      <c r="B7" s="4">
        <v>0.31</v>
      </c>
      <c r="C7" s="12">
        <f t="shared" si="0"/>
        <v>6.51</v>
      </c>
      <c r="D7" s="13">
        <v>0.34</v>
      </c>
      <c r="E7" s="13">
        <f t="shared" si="3"/>
        <v>2.1397335247143996</v>
      </c>
      <c r="F7" s="22">
        <f t="shared" si="1"/>
        <v>6.12</v>
      </c>
      <c r="G7" s="23">
        <v>0.28000000000000003</v>
      </c>
      <c r="H7" s="23">
        <f t="shared" si="4"/>
        <v>2.0115467236946429</v>
      </c>
      <c r="I7" s="17">
        <f t="shared" si="5"/>
        <v>5.0400000000000009</v>
      </c>
      <c r="J7" s="18">
        <v>0.32</v>
      </c>
      <c r="K7" s="18">
        <f t="shared" si="6"/>
        <v>1.6565678901014709</v>
      </c>
      <c r="L7" s="26">
        <f t="shared" si="2"/>
        <v>4.16</v>
      </c>
      <c r="M7" s="26">
        <f t="shared" si="7"/>
        <v>1.3673258775440711</v>
      </c>
      <c r="P7" t="s">
        <v>43</v>
      </c>
      <c r="Q7" s="26">
        <f>MAX(L2:L49)</f>
        <v>29.9</v>
      </c>
      <c r="R7">
        <f>Q7*Q2</f>
        <v>9.8276547448480098</v>
      </c>
    </row>
    <row r="8" spans="1:18" x14ac:dyDescent="0.3">
      <c r="A8" s="2">
        <v>0.125</v>
      </c>
      <c r="B8" s="4">
        <v>0.3</v>
      </c>
      <c r="C8" s="12">
        <f t="shared" si="0"/>
        <v>6.3</v>
      </c>
      <c r="D8" s="13">
        <v>0.33</v>
      </c>
      <c r="E8" s="13">
        <f t="shared" si="3"/>
        <v>2.0707098626268383</v>
      </c>
      <c r="F8" s="22">
        <f t="shared" si="1"/>
        <v>5.94</v>
      </c>
      <c r="G8" s="23">
        <v>0.27</v>
      </c>
      <c r="H8" s="23">
        <f t="shared" si="4"/>
        <v>1.9523835847624476</v>
      </c>
      <c r="I8" s="17">
        <f t="shared" si="5"/>
        <v>4.8600000000000003</v>
      </c>
      <c r="J8" s="18">
        <v>0.31</v>
      </c>
      <c r="K8" s="18">
        <f t="shared" si="6"/>
        <v>1.5974047511692753</v>
      </c>
      <c r="L8" s="26">
        <f t="shared" si="2"/>
        <v>4.03</v>
      </c>
      <c r="M8" s="26">
        <f t="shared" si="7"/>
        <v>1.3245969438708187</v>
      </c>
    </row>
    <row r="9" spans="1:18" x14ac:dyDescent="0.3">
      <c r="A9" s="2">
        <v>0.14583333333333334</v>
      </c>
      <c r="B9" s="4">
        <v>0.32</v>
      </c>
      <c r="C9" s="12">
        <f t="shared" si="0"/>
        <v>6.72</v>
      </c>
      <c r="D9" s="13">
        <v>0.35</v>
      </c>
      <c r="E9" s="13">
        <f t="shared" si="3"/>
        <v>2.2087571868019609</v>
      </c>
      <c r="F9" s="22">
        <f t="shared" si="1"/>
        <v>6.3</v>
      </c>
      <c r="G9" s="23">
        <v>0.28999999999999998</v>
      </c>
      <c r="H9" s="23">
        <f t="shared" si="4"/>
        <v>2.0707098626268383</v>
      </c>
      <c r="I9" s="17">
        <f t="shared" si="5"/>
        <v>5.22</v>
      </c>
      <c r="J9" s="18">
        <v>0.3</v>
      </c>
      <c r="K9" s="18">
        <f t="shared" si="6"/>
        <v>1.7157310290336658</v>
      </c>
      <c r="L9" s="26">
        <f t="shared" si="2"/>
        <v>3.9</v>
      </c>
      <c r="M9" s="26">
        <f t="shared" si="7"/>
        <v>1.2818680101975666</v>
      </c>
      <c r="P9" t="s">
        <v>45</v>
      </c>
      <c r="Q9">
        <f>SUM(C2:C49)</f>
        <v>970.62000000000012</v>
      </c>
    </row>
    <row r="10" spans="1:18" x14ac:dyDescent="0.3">
      <c r="A10" s="2">
        <v>0.16666666666666666</v>
      </c>
      <c r="B10" s="4">
        <v>0.35</v>
      </c>
      <c r="C10" s="12">
        <f t="shared" si="0"/>
        <v>7.35</v>
      </c>
      <c r="D10" s="13">
        <v>0.39</v>
      </c>
      <c r="E10" s="13">
        <f t="shared" si="3"/>
        <v>2.4158281730646443</v>
      </c>
      <c r="F10" s="22">
        <f t="shared" si="1"/>
        <v>7.0200000000000005</v>
      </c>
      <c r="G10" s="23">
        <v>0.32</v>
      </c>
      <c r="H10" s="23">
        <f t="shared" si="4"/>
        <v>2.3073624183556198</v>
      </c>
      <c r="I10" s="17">
        <f t="shared" si="5"/>
        <v>5.76</v>
      </c>
      <c r="J10" s="18">
        <v>0.32</v>
      </c>
      <c r="K10" s="18">
        <f t="shared" si="6"/>
        <v>1.893220445830252</v>
      </c>
      <c r="L10" s="26">
        <f t="shared" si="2"/>
        <v>4.16</v>
      </c>
      <c r="M10" s="26">
        <f t="shared" si="7"/>
        <v>1.3673258775440711</v>
      </c>
      <c r="P10" t="s">
        <v>44</v>
      </c>
      <c r="Q10">
        <f>SUM(F2:F49)</f>
        <v>916.0200000000001</v>
      </c>
    </row>
    <row r="11" spans="1:18" x14ac:dyDescent="0.3">
      <c r="A11" s="2">
        <v>0.1875</v>
      </c>
      <c r="B11" s="4">
        <v>0.45</v>
      </c>
      <c r="C11" s="12">
        <f t="shared" si="0"/>
        <v>9.4500000000000011</v>
      </c>
      <c r="D11" s="13">
        <v>0.5</v>
      </c>
      <c r="E11" s="13">
        <f t="shared" si="3"/>
        <v>3.1060647939402575</v>
      </c>
      <c r="F11" s="22">
        <f t="shared" si="1"/>
        <v>9</v>
      </c>
      <c r="G11" s="23">
        <v>0.41</v>
      </c>
      <c r="H11" s="23">
        <f t="shared" si="4"/>
        <v>2.958156946609769</v>
      </c>
      <c r="I11" s="17">
        <f t="shared" si="5"/>
        <v>7.38</v>
      </c>
      <c r="J11" s="18">
        <v>0.35</v>
      </c>
      <c r="K11" s="18">
        <f t="shared" si="6"/>
        <v>2.4256886962200106</v>
      </c>
      <c r="L11" s="26">
        <f t="shared" si="2"/>
        <v>4.55</v>
      </c>
      <c r="M11" s="26">
        <f t="shared" si="7"/>
        <v>1.4955126785638275</v>
      </c>
      <c r="P11" t="s">
        <v>46</v>
      </c>
      <c r="Q11">
        <f>SUM(I2:I49)</f>
        <v>749.88</v>
      </c>
    </row>
    <row r="12" spans="1:18" x14ac:dyDescent="0.3">
      <c r="A12" s="2">
        <v>0.20833333333333334</v>
      </c>
      <c r="B12" s="4">
        <v>0.7</v>
      </c>
      <c r="C12" s="12">
        <f t="shared" si="0"/>
        <v>14.7</v>
      </c>
      <c r="D12" s="13">
        <v>0.77</v>
      </c>
      <c r="E12" s="13">
        <f t="shared" si="3"/>
        <v>4.8316563461292885</v>
      </c>
      <c r="F12" s="22">
        <f t="shared" si="1"/>
        <v>13.86</v>
      </c>
      <c r="G12" s="23">
        <v>0.63</v>
      </c>
      <c r="H12" s="23">
        <f t="shared" si="4"/>
        <v>4.5555616977790443</v>
      </c>
      <c r="I12" s="17">
        <f t="shared" si="5"/>
        <v>11.34</v>
      </c>
      <c r="J12" s="18">
        <v>0.45</v>
      </c>
      <c r="K12" s="18">
        <f t="shared" si="6"/>
        <v>3.7272777527283085</v>
      </c>
      <c r="L12" s="26">
        <f t="shared" si="2"/>
        <v>5.8500000000000005</v>
      </c>
      <c r="M12" s="26">
        <f t="shared" si="7"/>
        <v>1.9228020152963499</v>
      </c>
      <c r="P12" t="s">
        <v>47</v>
      </c>
      <c r="Q12">
        <f>SUM(L2:L49)</f>
        <v>600.86</v>
      </c>
    </row>
    <row r="13" spans="1:18" x14ac:dyDescent="0.3">
      <c r="A13" s="2">
        <v>0.22916666666666666</v>
      </c>
      <c r="B13" s="4">
        <v>1.1000000000000001</v>
      </c>
      <c r="C13" s="12">
        <f t="shared" si="0"/>
        <v>23.1</v>
      </c>
      <c r="D13" s="13">
        <v>1.21</v>
      </c>
      <c r="E13" s="13">
        <f t="shared" si="3"/>
        <v>7.5926028296317405</v>
      </c>
      <c r="F13" s="22">
        <f t="shared" si="1"/>
        <v>21.78</v>
      </c>
      <c r="G13" s="23">
        <v>0.99</v>
      </c>
      <c r="H13" s="23">
        <f t="shared" si="4"/>
        <v>7.158739810795641</v>
      </c>
      <c r="I13" s="17">
        <f t="shared" si="5"/>
        <v>17.82</v>
      </c>
      <c r="J13" s="18">
        <v>0.7</v>
      </c>
      <c r="K13" s="18">
        <f t="shared" si="6"/>
        <v>5.8571507542873427</v>
      </c>
      <c r="L13" s="26">
        <f t="shared" si="2"/>
        <v>9.1</v>
      </c>
      <c r="M13" s="26">
        <f t="shared" si="7"/>
        <v>2.991025357127655</v>
      </c>
    </row>
    <row r="14" spans="1:18" x14ac:dyDescent="0.3">
      <c r="A14" s="2">
        <v>0.25</v>
      </c>
      <c r="B14" s="4">
        <v>1.5</v>
      </c>
      <c r="C14" s="12">
        <f t="shared" si="0"/>
        <v>31.5</v>
      </c>
      <c r="D14" s="13">
        <v>1.65</v>
      </c>
      <c r="E14" s="13">
        <f t="shared" si="3"/>
        <v>10.353549313134192</v>
      </c>
      <c r="F14" s="22">
        <f t="shared" si="1"/>
        <v>29.7</v>
      </c>
      <c r="G14" s="23">
        <v>1.35</v>
      </c>
      <c r="H14" s="23">
        <f t="shared" si="4"/>
        <v>9.7619179238122378</v>
      </c>
      <c r="I14" s="17">
        <f t="shared" si="5"/>
        <v>24.3</v>
      </c>
      <c r="J14" s="18">
        <v>1.1000000000000001</v>
      </c>
      <c r="K14" s="18">
        <f t="shared" si="6"/>
        <v>7.9870237558463764</v>
      </c>
      <c r="L14" s="26">
        <f t="shared" si="2"/>
        <v>14.3</v>
      </c>
      <c r="M14" s="26">
        <f t="shared" si="7"/>
        <v>4.7001827040577444</v>
      </c>
      <c r="Q14">
        <f>SUM(Q9:Q12)</f>
        <v>3237.3800000000006</v>
      </c>
    </row>
    <row r="15" spans="1:18" x14ac:dyDescent="0.3">
      <c r="A15" s="2">
        <v>0.27083333333333331</v>
      </c>
      <c r="B15" s="4">
        <v>1.8</v>
      </c>
      <c r="C15" s="12">
        <f t="shared" si="0"/>
        <v>37.800000000000004</v>
      </c>
      <c r="D15" s="13">
        <v>1.98</v>
      </c>
      <c r="E15" s="13">
        <f t="shared" si="3"/>
        <v>12.42425917576103</v>
      </c>
      <c r="F15" s="22">
        <f t="shared" si="1"/>
        <v>35.64</v>
      </c>
      <c r="G15" s="23">
        <v>1.62</v>
      </c>
      <c r="H15" s="23">
        <f t="shared" si="4"/>
        <v>11.714301508574685</v>
      </c>
      <c r="I15" s="17">
        <f t="shared" si="5"/>
        <v>29.160000000000004</v>
      </c>
      <c r="J15" s="18">
        <v>1.5</v>
      </c>
      <c r="K15" s="18">
        <f t="shared" si="6"/>
        <v>9.5844285070156516</v>
      </c>
      <c r="L15" s="26">
        <f t="shared" si="2"/>
        <v>19.5</v>
      </c>
      <c r="M15" s="26">
        <f t="shared" si="7"/>
        <v>6.4093400509878329</v>
      </c>
    </row>
    <row r="16" spans="1:18" x14ac:dyDescent="0.3">
      <c r="A16" s="2">
        <v>0.29166666666666669</v>
      </c>
      <c r="B16" s="4">
        <v>1.6</v>
      </c>
      <c r="C16" s="12">
        <f t="shared" si="0"/>
        <v>33.6</v>
      </c>
      <c r="D16" s="13">
        <v>1.76</v>
      </c>
      <c r="E16" s="13">
        <f t="shared" si="3"/>
        <v>11.043785934009804</v>
      </c>
      <c r="F16" s="22">
        <f t="shared" si="1"/>
        <v>31.68</v>
      </c>
      <c r="G16" s="23">
        <v>1.44</v>
      </c>
      <c r="H16" s="23">
        <f t="shared" si="4"/>
        <v>10.412712452066387</v>
      </c>
      <c r="I16" s="17">
        <f t="shared" si="5"/>
        <v>25.919999999999998</v>
      </c>
      <c r="J16" s="18">
        <v>1.8</v>
      </c>
      <c r="K16" s="18">
        <f t="shared" si="6"/>
        <v>8.519492006236133</v>
      </c>
      <c r="L16" s="26">
        <f t="shared" si="2"/>
        <v>23.400000000000002</v>
      </c>
      <c r="M16" s="26">
        <f t="shared" si="7"/>
        <v>7.6912080611853995</v>
      </c>
    </row>
    <row r="17" spans="1:13" x14ac:dyDescent="0.3">
      <c r="A17" s="2">
        <v>0.3125</v>
      </c>
      <c r="B17" s="4">
        <v>1.2</v>
      </c>
      <c r="C17" s="12">
        <f t="shared" si="0"/>
        <v>25.2</v>
      </c>
      <c r="D17" s="13">
        <v>1.32</v>
      </c>
      <c r="E17" s="13">
        <f t="shared" si="3"/>
        <v>8.2828394505073533</v>
      </c>
      <c r="F17" s="22">
        <f t="shared" si="1"/>
        <v>23.76</v>
      </c>
      <c r="G17" s="23">
        <v>1.08</v>
      </c>
      <c r="H17" s="23">
        <f t="shared" si="4"/>
        <v>7.8095343390497902</v>
      </c>
      <c r="I17" s="17">
        <f t="shared" si="5"/>
        <v>19.440000000000001</v>
      </c>
      <c r="J17" s="18">
        <v>1.6</v>
      </c>
      <c r="K17" s="18">
        <f t="shared" si="6"/>
        <v>6.3896190046771011</v>
      </c>
      <c r="L17" s="26">
        <f t="shared" si="2"/>
        <v>20.8</v>
      </c>
      <c r="M17" s="26">
        <f t="shared" si="7"/>
        <v>6.8366293877203548</v>
      </c>
    </row>
    <row r="18" spans="1:13" x14ac:dyDescent="0.3">
      <c r="A18" s="2">
        <v>0.33333333333333331</v>
      </c>
      <c r="B18" s="4">
        <v>1</v>
      </c>
      <c r="C18" s="12">
        <f t="shared" si="0"/>
        <v>21</v>
      </c>
      <c r="D18" s="13">
        <v>1.1000000000000001</v>
      </c>
      <c r="E18" s="13">
        <f t="shared" si="3"/>
        <v>6.9023662087561277</v>
      </c>
      <c r="F18" s="22">
        <f t="shared" si="1"/>
        <v>19.8</v>
      </c>
      <c r="G18" s="23">
        <v>0.9</v>
      </c>
      <c r="H18" s="23">
        <f t="shared" si="4"/>
        <v>6.5079452825414918</v>
      </c>
      <c r="I18" s="17">
        <f t="shared" si="5"/>
        <v>16.2</v>
      </c>
      <c r="J18" s="18">
        <v>1.2</v>
      </c>
      <c r="K18" s="18">
        <f t="shared" si="6"/>
        <v>5.3246825038975834</v>
      </c>
      <c r="L18" s="26">
        <f t="shared" si="2"/>
        <v>15.6</v>
      </c>
      <c r="M18" s="26">
        <f t="shared" si="7"/>
        <v>5.1274720407902663</v>
      </c>
    </row>
    <row r="19" spans="1:13" x14ac:dyDescent="0.3">
      <c r="A19" s="2">
        <v>0.35416666666666669</v>
      </c>
      <c r="B19" s="4">
        <v>0.85</v>
      </c>
      <c r="C19" s="12">
        <f t="shared" si="0"/>
        <v>17.849999999999998</v>
      </c>
      <c r="D19" s="13">
        <v>0.94</v>
      </c>
      <c r="E19" s="13">
        <f t="shared" si="3"/>
        <v>5.8670112774427077</v>
      </c>
      <c r="F19" s="22">
        <f t="shared" si="1"/>
        <v>16.919999999999998</v>
      </c>
      <c r="G19" s="23">
        <v>0.77</v>
      </c>
      <c r="H19" s="23">
        <f t="shared" si="4"/>
        <v>5.5613350596263649</v>
      </c>
      <c r="I19" s="17">
        <f t="shared" si="5"/>
        <v>13.86</v>
      </c>
      <c r="J19" s="18">
        <v>1</v>
      </c>
      <c r="K19" s="18">
        <f t="shared" si="6"/>
        <v>4.5555616977790443</v>
      </c>
      <c r="L19" s="26">
        <f t="shared" si="2"/>
        <v>13</v>
      </c>
      <c r="M19" s="26">
        <f t="shared" si="7"/>
        <v>4.2728933673252216</v>
      </c>
    </row>
    <row r="20" spans="1:13" x14ac:dyDescent="0.3">
      <c r="A20" s="2">
        <v>0.375</v>
      </c>
      <c r="B20" s="4">
        <v>0.75</v>
      </c>
      <c r="C20" s="12">
        <f t="shared" si="0"/>
        <v>15.75</v>
      </c>
      <c r="D20" s="13">
        <v>0.83</v>
      </c>
      <c r="E20" s="13">
        <f t="shared" si="3"/>
        <v>5.1767746565670958</v>
      </c>
      <c r="F20" s="22">
        <f t="shared" si="1"/>
        <v>14.94</v>
      </c>
      <c r="G20" s="23">
        <v>0.68</v>
      </c>
      <c r="H20" s="23">
        <f t="shared" si="4"/>
        <v>4.9105405313722166</v>
      </c>
      <c r="I20" s="17">
        <f t="shared" si="5"/>
        <v>12.24</v>
      </c>
      <c r="J20" s="18">
        <v>0.85</v>
      </c>
      <c r="K20" s="18">
        <f t="shared" si="6"/>
        <v>4.0230934473892859</v>
      </c>
      <c r="L20" s="26">
        <f t="shared" si="2"/>
        <v>11.049999999999999</v>
      </c>
      <c r="M20" s="26">
        <f t="shared" si="7"/>
        <v>3.6319593622264379</v>
      </c>
    </row>
    <row r="21" spans="1:13" x14ac:dyDescent="0.3">
      <c r="A21" s="2">
        <v>0.39583333333333331</v>
      </c>
      <c r="B21" s="4">
        <v>0.7</v>
      </c>
      <c r="C21" s="12">
        <f t="shared" si="0"/>
        <v>14.7</v>
      </c>
      <c r="D21" s="13">
        <v>0.77</v>
      </c>
      <c r="E21" s="13">
        <f t="shared" si="3"/>
        <v>4.8316563461292885</v>
      </c>
      <c r="F21" s="22">
        <f t="shared" si="1"/>
        <v>13.86</v>
      </c>
      <c r="G21" s="23">
        <v>0.63</v>
      </c>
      <c r="H21" s="23">
        <f t="shared" si="4"/>
        <v>4.5555616977790443</v>
      </c>
      <c r="I21" s="17">
        <f t="shared" si="5"/>
        <v>11.34</v>
      </c>
      <c r="J21" s="18">
        <v>0.75</v>
      </c>
      <c r="K21" s="18">
        <f t="shared" si="6"/>
        <v>3.7272777527283085</v>
      </c>
      <c r="L21" s="26">
        <f t="shared" si="2"/>
        <v>9.75</v>
      </c>
      <c r="M21" s="26">
        <f t="shared" si="7"/>
        <v>3.2046700254939164</v>
      </c>
    </row>
    <row r="22" spans="1:13" x14ac:dyDescent="0.3">
      <c r="A22" s="2">
        <v>0.41666666666666669</v>
      </c>
      <c r="B22" s="4">
        <v>0.68</v>
      </c>
      <c r="C22" s="12">
        <f t="shared" si="0"/>
        <v>14.280000000000001</v>
      </c>
      <c r="D22" s="13">
        <v>0.75</v>
      </c>
      <c r="E22" s="13">
        <f t="shared" si="3"/>
        <v>4.6936090219541668</v>
      </c>
      <c r="F22" s="22">
        <f t="shared" si="1"/>
        <v>13.5</v>
      </c>
      <c r="G22" s="23">
        <v>0.61</v>
      </c>
      <c r="H22" s="23">
        <f t="shared" si="4"/>
        <v>4.4372354199146535</v>
      </c>
      <c r="I22" s="17">
        <f t="shared" si="5"/>
        <v>10.98</v>
      </c>
      <c r="J22" s="18">
        <v>0.7</v>
      </c>
      <c r="K22" s="18">
        <f t="shared" si="6"/>
        <v>3.6089514748639182</v>
      </c>
      <c r="L22" s="26">
        <f t="shared" si="2"/>
        <v>9.1</v>
      </c>
      <c r="M22" s="26">
        <f t="shared" si="7"/>
        <v>2.991025357127655</v>
      </c>
    </row>
    <row r="23" spans="1:13" x14ac:dyDescent="0.3">
      <c r="A23" s="2">
        <v>0.4375</v>
      </c>
      <c r="B23" s="4">
        <v>0.65</v>
      </c>
      <c r="C23" s="12">
        <f t="shared" si="0"/>
        <v>13.65</v>
      </c>
      <c r="D23" s="13">
        <v>0.72</v>
      </c>
      <c r="E23" s="13">
        <f t="shared" si="3"/>
        <v>4.486538035691483</v>
      </c>
      <c r="F23" s="22">
        <f t="shared" si="1"/>
        <v>12.959999999999999</v>
      </c>
      <c r="G23" s="23">
        <v>0.59</v>
      </c>
      <c r="H23" s="23">
        <f t="shared" si="4"/>
        <v>4.2597460031180665</v>
      </c>
      <c r="I23" s="17">
        <f t="shared" si="5"/>
        <v>10.62</v>
      </c>
      <c r="J23" s="18">
        <v>0.68</v>
      </c>
      <c r="K23" s="18">
        <f t="shared" si="6"/>
        <v>3.490625196999527</v>
      </c>
      <c r="L23" s="26">
        <f t="shared" si="2"/>
        <v>8.84</v>
      </c>
      <c r="M23" s="26">
        <f t="shared" si="7"/>
        <v>2.9055674897811508</v>
      </c>
    </row>
    <row r="24" spans="1:13" x14ac:dyDescent="0.3">
      <c r="A24" s="2">
        <v>0.45833333333333331</v>
      </c>
      <c r="B24" s="4">
        <v>0.63</v>
      </c>
      <c r="C24" s="12">
        <f t="shared" si="0"/>
        <v>13.23</v>
      </c>
      <c r="D24" s="13">
        <v>0.69</v>
      </c>
      <c r="E24" s="13">
        <f t="shared" si="3"/>
        <v>4.3484907115163605</v>
      </c>
      <c r="F24" s="22">
        <f t="shared" si="1"/>
        <v>12.419999999999998</v>
      </c>
      <c r="G24" s="23">
        <v>0.56999999999999995</v>
      </c>
      <c r="H24" s="23">
        <f t="shared" si="4"/>
        <v>4.0822565863214804</v>
      </c>
      <c r="I24" s="17">
        <f t="shared" si="5"/>
        <v>10.26</v>
      </c>
      <c r="J24" s="18">
        <v>0.65</v>
      </c>
      <c r="K24" s="18">
        <f t="shared" si="6"/>
        <v>3.3722989191351362</v>
      </c>
      <c r="L24" s="26">
        <f t="shared" si="2"/>
        <v>8.4500000000000011</v>
      </c>
      <c r="M24" s="26">
        <f t="shared" si="7"/>
        <v>2.7773806887613945</v>
      </c>
    </row>
    <row r="25" spans="1:13" x14ac:dyDescent="0.3">
      <c r="A25" s="2">
        <v>0.47916666666666669</v>
      </c>
      <c r="B25" s="4">
        <v>0.6</v>
      </c>
      <c r="C25" s="12">
        <f t="shared" si="0"/>
        <v>12.6</v>
      </c>
      <c r="D25" s="13">
        <v>0.66</v>
      </c>
      <c r="E25" s="13">
        <f t="shared" si="3"/>
        <v>4.1414197252536766</v>
      </c>
      <c r="F25" s="22">
        <f t="shared" si="1"/>
        <v>11.88</v>
      </c>
      <c r="G25" s="23">
        <v>0.54</v>
      </c>
      <c r="H25" s="23">
        <f t="shared" si="4"/>
        <v>3.9047671695248951</v>
      </c>
      <c r="I25" s="17">
        <f t="shared" si="5"/>
        <v>9.7200000000000006</v>
      </c>
      <c r="J25" s="18">
        <v>0.63</v>
      </c>
      <c r="K25" s="18">
        <f t="shared" si="6"/>
        <v>3.1948095023385505</v>
      </c>
      <c r="L25" s="26">
        <f t="shared" si="2"/>
        <v>8.19</v>
      </c>
      <c r="M25" s="26">
        <f t="shared" si="7"/>
        <v>2.6919228214148894</v>
      </c>
    </row>
    <row r="26" spans="1:13" x14ac:dyDescent="0.3">
      <c r="A26" s="2">
        <v>0.5</v>
      </c>
      <c r="B26" s="4">
        <v>0.6</v>
      </c>
      <c r="C26" s="12">
        <f t="shared" si="0"/>
        <v>12.6</v>
      </c>
      <c r="D26" s="13">
        <v>0.66</v>
      </c>
      <c r="E26" s="13">
        <f t="shared" si="3"/>
        <v>4.1414197252536766</v>
      </c>
      <c r="F26" s="22">
        <f t="shared" si="1"/>
        <v>11.88</v>
      </c>
      <c r="G26" s="23">
        <v>0.54</v>
      </c>
      <c r="H26" s="23">
        <f t="shared" si="4"/>
        <v>3.9047671695248951</v>
      </c>
      <c r="I26" s="17">
        <f t="shared" si="5"/>
        <v>9.7200000000000006</v>
      </c>
      <c r="J26" s="18">
        <v>0.6</v>
      </c>
      <c r="K26" s="18">
        <f t="shared" si="6"/>
        <v>3.1948095023385505</v>
      </c>
      <c r="L26" s="26">
        <f t="shared" si="2"/>
        <v>7.8</v>
      </c>
      <c r="M26" s="26">
        <f t="shared" si="7"/>
        <v>2.5637360203951332</v>
      </c>
    </row>
    <row r="27" spans="1:13" x14ac:dyDescent="0.3">
      <c r="A27" s="2">
        <v>0.52083333333333337</v>
      </c>
      <c r="B27" s="4">
        <v>0.62</v>
      </c>
      <c r="C27" s="12">
        <f t="shared" si="0"/>
        <v>13.02</v>
      </c>
      <c r="D27" s="13">
        <v>0.68</v>
      </c>
      <c r="E27" s="13">
        <f t="shared" si="3"/>
        <v>4.2794670494287992</v>
      </c>
      <c r="F27" s="22">
        <f t="shared" si="1"/>
        <v>12.24</v>
      </c>
      <c r="G27" s="23">
        <v>0.56000000000000005</v>
      </c>
      <c r="H27" s="23">
        <f t="shared" si="4"/>
        <v>4.0230934473892859</v>
      </c>
      <c r="I27" s="17">
        <f t="shared" si="5"/>
        <v>10.080000000000002</v>
      </c>
      <c r="J27" s="18">
        <v>0.6</v>
      </c>
      <c r="K27" s="18">
        <f t="shared" si="6"/>
        <v>3.3131357802029417</v>
      </c>
      <c r="L27" s="26">
        <f t="shared" si="2"/>
        <v>7.8</v>
      </c>
      <c r="M27" s="26">
        <f t="shared" si="7"/>
        <v>2.5637360203951332</v>
      </c>
    </row>
    <row r="28" spans="1:13" x14ac:dyDescent="0.3">
      <c r="A28" s="2">
        <v>0.54166666666666663</v>
      </c>
      <c r="B28" s="4">
        <v>0.65</v>
      </c>
      <c r="C28" s="12">
        <f t="shared" si="0"/>
        <v>13.65</v>
      </c>
      <c r="D28" s="13">
        <v>0.72</v>
      </c>
      <c r="E28" s="13">
        <f t="shared" si="3"/>
        <v>4.486538035691483</v>
      </c>
      <c r="F28" s="22">
        <f t="shared" si="1"/>
        <v>12.959999999999999</v>
      </c>
      <c r="G28" s="23">
        <v>0.59</v>
      </c>
      <c r="H28" s="23">
        <f t="shared" si="4"/>
        <v>4.2597460031180665</v>
      </c>
      <c r="I28" s="17">
        <f t="shared" si="5"/>
        <v>10.62</v>
      </c>
      <c r="J28" s="18">
        <v>0.62</v>
      </c>
      <c r="K28" s="18">
        <f t="shared" si="6"/>
        <v>3.490625196999527</v>
      </c>
      <c r="L28" s="26">
        <f t="shared" si="2"/>
        <v>8.06</v>
      </c>
      <c r="M28" s="26">
        <f t="shared" si="7"/>
        <v>2.6491938877416374</v>
      </c>
    </row>
    <row r="29" spans="1:13" x14ac:dyDescent="0.3">
      <c r="A29" s="2">
        <v>0.5625</v>
      </c>
      <c r="B29" s="4">
        <v>0.7</v>
      </c>
      <c r="C29" s="12">
        <f t="shared" si="0"/>
        <v>14.7</v>
      </c>
      <c r="D29" s="13">
        <v>0.77</v>
      </c>
      <c r="E29" s="13">
        <f t="shared" si="3"/>
        <v>4.8316563461292885</v>
      </c>
      <c r="F29" s="22">
        <f t="shared" si="1"/>
        <v>13.86</v>
      </c>
      <c r="G29" s="23">
        <v>0.63</v>
      </c>
      <c r="H29" s="23">
        <f t="shared" si="4"/>
        <v>4.5555616977790443</v>
      </c>
      <c r="I29" s="17">
        <f t="shared" si="5"/>
        <v>11.34</v>
      </c>
      <c r="J29" s="18">
        <v>0.65</v>
      </c>
      <c r="K29" s="18">
        <f t="shared" si="6"/>
        <v>3.7272777527283085</v>
      </c>
      <c r="L29" s="26">
        <f t="shared" si="2"/>
        <v>8.4500000000000011</v>
      </c>
      <c r="M29" s="26">
        <f t="shared" si="7"/>
        <v>2.7773806887613945</v>
      </c>
    </row>
    <row r="30" spans="1:13" x14ac:dyDescent="0.3">
      <c r="A30" s="2">
        <v>0.58333333333333337</v>
      </c>
      <c r="B30" s="4">
        <v>0.75</v>
      </c>
      <c r="C30" s="12">
        <f t="shared" si="0"/>
        <v>15.75</v>
      </c>
      <c r="D30" s="13">
        <v>0.83</v>
      </c>
      <c r="E30" s="13">
        <f t="shared" si="3"/>
        <v>5.1767746565670958</v>
      </c>
      <c r="F30" s="22">
        <f t="shared" si="1"/>
        <v>14.94</v>
      </c>
      <c r="G30" s="23">
        <v>0.68</v>
      </c>
      <c r="H30" s="23">
        <f t="shared" si="4"/>
        <v>4.9105405313722166</v>
      </c>
      <c r="I30" s="17">
        <f t="shared" si="5"/>
        <v>12.24</v>
      </c>
      <c r="J30" s="18">
        <v>0.7</v>
      </c>
      <c r="K30" s="18">
        <f t="shared" si="6"/>
        <v>4.0230934473892859</v>
      </c>
      <c r="L30" s="26">
        <f t="shared" si="2"/>
        <v>9.1</v>
      </c>
      <c r="M30" s="26">
        <f t="shared" si="7"/>
        <v>2.991025357127655</v>
      </c>
    </row>
    <row r="31" spans="1:13" x14ac:dyDescent="0.3">
      <c r="A31" s="2">
        <v>0.60416666666666663</v>
      </c>
      <c r="B31" s="4">
        <v>0.85</v>
      </c>
      <c r="C31" s="12">
        <f t="shared" si="0"/>
        <v>17.849999999999998</v>
      </c>
      <c r="D31" s="13">
        <v>0.94</v>
      </c>
      <c r="E31" s="13">
        <f t="shared" si="3"/>
        <v>5.8670112774427077</v>
      </c>
      <c r="F31" s="22">
        <f t="shared" si="1"/>
        <v>16.919999999999998</v>
      </c>
      <c r="G31" s="23">
        <v>0.77</v>
      </c>
      <c r="H31" s="23">
        <f t="shared" si="4"/>
        <v>5.5613350596263649</v>
      </c>
      <c r="I31" s="17">
        <f t="shared" si="5"/>
        <v>13.86</v>
      </c>
      <c r="J31" s="18">
        <v>0.75</v>
      </c>
      <c r="K31" s="18">
        <f t="shared" si="6"/>
        <v>4.5555616977790443</v>
      </c>
      <c r="L31" s="26">
        <f t="shared" si="2"/>
        <v>9.75</v>
      </c>
      <c r="M31" s="26">
        <f t="shared" si="7"/>
        <v>3.2046700254939164</v>
      </c>
    </row>
    <row r="32" spans="1:13" x14ac:dyDescent="0.3">
      <c r="A32" s="2">
        <v>0.625</v>
      </c>
      <c r="B32" s="4">
        <v>1</v>
      </c>
      <c r="C32" s="12">
        <f t="shared" si="0"/>
        <v>21</v>
      </c>
      <c r="D32" s="13">
        <v>1.1000000000000001</v>
      </c>
      <c r="E32" s="13">
        <f t="shared" si="3"/>
        <v>6.9023662087561277</v>
      </c>
      <c r="F32" s="22">
        <f t="shared" si="1"/>
        <v>19.8</v>
      </c>
      <c r="G32" s="23">
        <v>0.9</v>
      </c>
      <c r="H32" s="23">
        <f t="shared" si="4"/>
        <v>6.5079452825414918</v>
      </c>
      <c r="I32" s="17">
        <f t="shared" si="5"/>
        <v>16.2</v>
      </c>
      <c r="J32" s="18">
        <v>0.85</v>
      </c>
      <c r="K32" s="18">
        <f t="shared" si="6"/>
        <v>5.3246825038975834</v>
      </c>
      <c r="L32" s="26">
        <f t="shared" si="2"/>
        <v>11.049999999999999</v>
      </c>
      <c r="M32" s="26">
        <f t="shared" si="7"/>
        <v>3.6319593622264379</v>
      </c>
    </row>
    <row r="33" spans="1:13" x14ac:dyDescent="0.3">
      <c r="A33" s="2">
        <v>0.64583333333333337</v>
      </c>
      <c r="B33" s="4">
        <v>1.2</v>
      </c>
      <c r="C33" s="12">
        <f t="shared" si="0"/>
        <v>25.2</v>
      </c>
      <c r="D33" s="13">
        <v>1.32</v>
      </c>
      <c r="E33" s="13">
        <f t="shared" si="3"/>
        <v>8.2828394505073533</v>
      </c>
      <c r="F33" s="22">
        <f t="shared" si="1"/>
        <v>23.76</v>
      </c>
      <c r="G33" s="23">
        <v>1.08</v>
      </c>
      <c r="H33" s="23">
        <f t="shared" si="4"/>
        <v>7.8095343390497902</v>
      </c>
      <c r="I33" s="17">
        <f t="shared" si="5"/>
        <v>19.440000000000001</v>
      </c>
      <c r="J33" s="18">
        <v>1</v>
      </c>
      <c r="K33" s="18">
        <f t="shared" si="6"/>
        <v>6.3896190046771011</v>
      </c>
      <c r="L33" s="26">
        <f t="shared" si="2"/>
        <v>13</v>
      </c>
      <c r="M33" s="26">
        <f t="shared" si="7"/>
        <v>4.2728933673252216</v>
      </c>
    </row>
    <row r="34" spans="1:13" x14ac:dyDescent="0.3">
      <c r="A34" s="2">
        <v>0.66666666666666663</v>
      </c>
      <c r="B34" s="4">
        <v>1.5</v>
      </c>
      <c r="C34" s="12">
        <f t="shared" si="0"/>
        <v>31.5</v>
      </c>
      <c r="D34" s="13">
        <v>1.65</v>
      </c>
      <c r="E34" s="13">
        <f t="shared" si="3"/>
        <v>10.353549313134192</v>
      </c>
      <c r="F34" s="22">
        <f t="shared" si="1"/>
        <v>29.7</v>
      </c>
      <c r="G34" s="23">
        <v>1.35</v>
      </c>
      <c r="H34" s="23">
        <f t="shared" si="4"/>
        <v>9.7619179238122378</v>
      </c>
      <c r="I34" s="17">
        <f t="shared" si="5"/>
        <v>24.3</v>
      </c>
      <c r="J34" s="18">
        <v>1.2</v>
      </c>
      <c r="K34" s="18">
        <f t="shared" si="6"/>
        <v>7.9870237558463764</v>
      </c>
      <c r="L34" s="26">
        <f t="shared" si="2"/>
        <v>15.6</v>
      </c>
      <c r="M34" s="26">
        <f t="shared" si="7"/>
        <v>5.1274720407902663</v>
      </c>
    </row>
    <row r="35" spans="1:13" x14ac:dyDescent="0.3">
      <c r="A35" s="2">
        <v>0.6875</v>
      </c>
      <c r="B35" s="4">
        <v>1.8</v>
      </c>
      <c r="C35" s="12">
        <f t="shared" si="0"/>
        <v>37.800000000000004</v>
      </c>
      <c r="D35" s="13">
        <v>1.98</v>
      </c>
      <c r="E35" s="13">
        <f t="shared" si="3"/>
        <v>12.42425917576103</v>
      </c>
      <c r="F35" s="22">
        <f t="shared" si="1"/>
        <v>35.64</v>
      </c>
      <c r="G35" s="23">
        <v>1.62</v>
      </c>
      <c r="H35" s="23">
        <f t="shared" si="4"/>
        <v>11.714301508574685</v>
      </c>
      <c r="I35" s="17">
        <f t="shared" si="5"/>
        <v>29.160000000000004</v>
      </c>
      <c r="J35" s="18">
        <v>1.5</v>
      </c>
      <c r="K35" s="18">
        <f t="shared" si="6"/>
        <v>9.5844285070156516</v>
      </c>
      <c r="L35" s="26">
        <f t="shared" si="2"/>
        <v>19.5</v>
      </c>
      <c r="M35" s="26">
        <f t="shared" si="7"/>
        <v>6.4093400509878329</v>
      </c>
    </row>
    <row r="36" spans="1:13" x14ac:dyDescent="0.3">
      <c r="A36" s="2">
        <v>0.70833333333333337</v>
      </c>
      <c r="B36" s="4">
        <v>2.1</v>
      </c>
      <c r="C36" s="12">
        <f t="shared" si="0"/>
        <v>44.1</v>
      </c>
      <c r="D36" s="13">
        <v>2.31</v>
      </c>
      <c r="E36" s="13">
        <f t="shared" si="3"/>
        <v>14.494969038387868</v>
      </c>
      <c r="F36" s="22">
        <f t="shared" si="1"/>
        <v>41.58</v>
      </c>
      <c r="G36" s="23">
        <v>1.89</v>
      </c>
      <c r="H36" s="23">
        <f t="shared" si="4"/>
        <v>13.666685093337131</v>
      </c>
      <c r="I36" s="17">
        <f t="shared" si="5"/>
        <v>34.019999999999996</v>
      </c>
      <c r="J36" s="18">
        <v>1.8</v>
      </c>
      <c r="K36" s="18">
        <f t="shared" si="6"/>
        <v>11.181833258184925</v>
      </c>
      <c r="L36" s="26">
        <f t="shared" si="2"/>
        <v>23.400000000000002</v>
      </c>
      <c r="M36" s="26">
        <f t="shared" si="7"/>
        <v>7.6912080611853995</v>
      </c>
    </row>
    <row r="37" spans="1:13" x14ac:dyDescent="0.3">
      <c r="A37" s="2">
        <v>0.72916666666666663</v>
      </c>
      <c r="B37" s="4">
        <v>2.2999999999999998</v>
      </c>
      <c r="C37" s="12">
        <f t="shared" si="0"/>
        <v>48.3</v>
      </c>
      <c r="D37" s="13">
        <v>2.5299999999999998</v>
      </c>
      <c r="E37" s="13">
        <f t="shared" si="3"/>
        <v>15.875442280139092</v>
      </c>
      <c r="F37" s="22">
        <f t="shared" si="1"/>
        <v>45.54</v>
      </c>
      <c r="G37" s="23">
        <v>2.0699999999999998</v>
      </c>
      <c r="H37" s="23">
        <f t="shared" si="4"/>
        <v>14.968274149845429</v>
      </c>
      <c r="I37" s="17">
        <f t="shared" si="5"/>
        <v>37.26</v>
      </c>
      <c r="J37" s="18">
        <v>2.1</v>
      </c>
      <c r="K37" s="18">
        <f t="shared" si="6"/>
        <v>12.246769758964442</v>
      </c>
      <c r="L37" s="26">
        <f t="shared" si="2"/>
        <v>27.3</v>
      </c>
      <c r="M37" s="26">
        <f t="shared" si="7"/>
        <v>8.973076071382966</v>
      </c>
    </row>
    <row r="38" spans="1:13" x14ac:dyDescent="0.3">
      <c r="A38" s="2">
        <v>0.75</v>
      </c>
      <c r="B38" s="4">
        <v>2.2000000000000002</v>
      </c>
      <c r="C38" s="12">
        <f t="shared" si="0"/>
        <v>46.2</v>
      </c>
      <c r="D38" s="13">
        <v>2.42</v>
      </c>
      <c r="E38" s="13">
        <f t="shared" si="3"/>
        <v>15.185205659263481</v>
      </c>
      <c r="F38" s="22">
        <f t="shared" si="1"/>
        <v>43.56</v>
      </c>
      <c r="G38" s="23">
        <v>1.98</v>
      </c>
      <c r="H38" s="23">
        <f t="shared" si="4"/>
        <v>14.317479621591282</v>
      </c>
      <c r="I38" s="17">
        <f t="shared" si="5"/>
        <v>35.64</v>
      </c>
      <c r="J38" s="18">
        <v>2.2999999999999998</v>
      </c>
      <c r="K38" s="18">
        <f t="shared" si="6"/>
        <v>11.714301508574685</v>
      </c>
      <c r="L38" s="26">
        <f t="shared" si="2"/>
        <v>29.9</v>
      </c>
      <c r="M38" s="26">
        <f t="shared" si="7"/>
        <v>9.8276547448480098</v>
      </c>
    </row>
    <row r="39" spans="1:13" x14ac:dyDescent="0.3">
      <c r="A39" s="2">
        <v>0.77083333333333337</v>
      </c>
      <c r="B39" s="4">
        <v>2.1</v>
      </c>
      <c r="C39" s="12">
        <f t="shared" si="0"/>
        <v>44.1</v>
      </c>
      <c r="D39" s="13">
        <v>2.31</v>
      </c>
      <c r="E39" s="13">
        <f t="shared" si="3"/>
        <v>14.494969038387868</v>
      </c>
      <c r="F39" s="22">
        <f t="shared" si="1"/>
        <v>41.58</v>
      </c>
      <c r="G39" s="23">
        <v>1.89</v>
      </c>
      <c r="H39" s="23">
        <f t="shared" si="4"/>
        <v>13.666685093337131</v>
      </c>
      <c r="I39" s="17">
        <f t="shared" si="5"/>
        <v>34.019999999999996</v>
      </c>
      <c r="J39" s="18">
        <v>2.2000000000000002</v>
      </c>
      <c r="K39" s="18">
        <f t="shared" si="6"/>
        <v>11.181833258184925</v>
      </c>
      <c r="L39" s="26">
        <f t="shared" si="2"/>
        <v>28.6</v>
      </c>
      <c r="M39" s="26">
        <f t="shared" si="7"/>
        <v>9.4003654081154888</v>
      </c>
    </row>
    <row r="40" spans="1:13" x14ac:dyDescent="0.3">
      <c r="A40" s="2">
        <v>0.79166666666666663</v>
      </c>
      <c r="B40" s="4">
        <v>1.9</v>
      </c>
      <c r="C40" s="12">
        <f t="shared" si="0"/>
        <v>39.9</v>
      </c>
      <c r="D40" s="13">
        <v>2.09</v>
      </c>
      <c r="E40" s="13">
        <f t="shared" si="3"/>
        <v>13.114495796636641</v>
      </c>
      <c r="F40" s="22">
        <f t="shared" si="1"/>
        <v>37.619999999999997</v>
      </c>
      <c r="G40" s="23">
        <v>1.71</v>
      </c>
      <c r="H40" s="23">
        <f t="shared" si="4"/>
        <v>12.365096036828833</v>
      </c>
      <c r="I40" s="17">
        <f t="shared" si="5"/>
        <v>30.78</v>
      </c>
      <c r="J40" s="18">
        <v>2.1</v>
      </c>
      <c r="K40" s="18">
        <f t="shared" si="6"/>
        <v>10.11689675740541</v>
      </c>
      <c r="L40" s="26">
        <f t="shared" si="2"/>
        <v>27.3</v>
      </c>
      <c r="M40" s="26">
        <f t="shared" si="7"/>
        <v>8.973076071382966</v>
      </c>
    </row>
    <row r="41" spans="1:13" x14ac:dyDescent="0.3">
      <c r="A41" s="2">
        <v>0.8125</v>
      </c>
      <c r="B41" s="4">
        <v>1.7</v>
      </c>
      <c r="C41" s="12">
        <f t="shared" si="0"/>
        <v>35.699999999999996</v>
      </c>
      <c r="D41" s="13">
        <v>1.87</v>
      </c>
      <c r="E41" s="13">
        <f t="shared" si="3"/>
        <v>11.734022554885415</v>
      </c>
      <c r="F41" s="22">
        <f t="shared" si="1"/>
        <v>33.660000000000004</v>
      </c>
      <c r="G41" s="23">
        <v>1.53</v>
      </c>
      <c r="H41" s="23">
        <f t="shared" si="4"/>
        <v>11.063506980320536</v>
      </c>
      <c r="I41" s="17">
        <f t="shared" si="5"/>
        <v>27.54</v>
      </c>
      <c r="J41" s="18">
        <v>1.9</v>
      </c>
      <c r="K41" s="18">
        <f t="shared" si="6"/>
        <v>9.0519602566258932</v>
      </c>
      <c r="L41" s="26">
        <f t="shared" si="2"/>
        <v>24.7</v>
      </c>
      <c r="M41" s="26">
        <f t="shared" si="7"/>
        <v>8.1184973979179205</v>
      </c>
    </row>
    <row r="42" spans="1:13" x14ac:dyDescent="0.3">
      <c r="A42" s="2">
        <v>0.83333333333333337</v>
      </c>
      <c r="B42" s="4">
        <v>1.5</v>
      </c>
      <c r="C42" s="12">
        <f t="shared" si="0"/>
        <v>31.5</v>
      </c>
      <c r="D42" s="13">
        <v>1.65</v>
      </c>
      <c r="E42" s="13">
        <f t="shared" si="3"/>
        <v>10.353549313134192</v>
      </c>
      <c r="F42" s="22">
        <f t="shared" si="1"/>
        <v>29.7</v>
      </c>
      <c r="G42" s="23">
        <v>1.35</v>
      </c>
      <c r="H42" s="23">
        <f t="shared" si="4"/>
        <v>9.7619179238122378</v>
      </c>
      <c r="I42" s="17">
        <f t="shared" si="5"/>
        <v>24.3</v>
      </c>
      <c r="J42" s="18">
        <v>1.7</v>
      </c>
      <c r="K42" s="18">
        <f t="shared" si="6"/>
        <v>7.9870237558463764</v>
      </c>
      <c r="L42" s="26">
        <f t="shared" si="2"/>
        <v>22.099999999999998</v>
      </c>
      <c r="M42" s="26">
        <f t="shared" si="7"/>
        <v>7.2639187244528758</v>
      </c>
    </row>
    <row r="43" spans="1:13" x14ac:dyDescent="0.3">
      <c r="A43" s="2">
        <v>0.85416666666666663</v>
      </c>
      <c r="B43" s="4">
        <v>1.3</v>
      </c>
      <c r="C43" s="12">
        <f t="shared" si="0"/>
        <v>27.3</v>
      </c>
      <c r="D43" s="13">
        <v>1.43</v>
      </c>
      <c r="E43" s="13">
        <f t="shared" si="3"/>
        <v>8.973076071382966</v>
      </c>
      <c r="F43" s="22">
        <f t="shared" si="1"/>
        <v>25.74</v>
      </c>
      <c r="G43" s="23">
        <v>1.17</v>
      </c>
      <c r="H43" s="23">
        <f t="shared" si="4"/>
        <v>8.4603288673039376</v>
      </c>
      <c r="I43" s="17">
        <f t="shared" si="5"/>
        <v>21.06</v>
      </c>
      <c r="J43" s="18">
        <v>1.5</v>
      </c>
      <c r="K43" s="18">
        <f t="shared" si="6"/>
        <v>6.9220872550668586</v>
      </c>
      <c r="L43" s="26">
        <f t="shared" si="2"/>
        <v>19.5</v>
      </c>
      <c r="M43" s="26">
        <f t="shared" si="7"/>
        <v>6.4093400509878329</v>
      </c>
    </row>
    <row r="44" spans="1:13" x14ac:dyDescent="0.3">
      <c r="A44" s="2">
        <v>0.875</v>
      </c>
      <c r="B44" s="4">
        <v>1.1000000000000001</v>
      </c>
      <c r="C44" s="12">
        <f t="shared" si="0"/>
        <v>23.1</v>
      </c>
      <c r="D44" s="13">
        <v>1.21</v>
      </c>
      <c r="E44" s="13">
        <f t="shared" si="3"/>
        <v>7.5926028296317405</v>
      </c>
      <c r="F44" s="22">
        <f t="shared" si="1"/>
        <v>21.78</v>
      </c>
      <c r="G44" s="23">
        <v>0.99</v>
      </c>
      <c r="H44" s="23">
        <f t="shared" si="4"/>
        <v>7.158739810795641</v>
      </c>
      <c r="I44" s="17">
        <f t="shared" si="5"/>
        <v>17.82</v>
      </c>
      <c r="J44" s="18">
        <v>1.3</v>
      </c>
      <c r="K44" s="18">
        <f t="shared" si="6"/>
        <v>5.8571507542873427</v>
      </c>
      <c r="L44" s="26">
        <f t="shared" si="2"/>
        <v>16.900000000000002</v>
      </c>
      <c r="M44" s="26">
        <f t="shared" si="7"/>
        <v>5.5547613775227891</v>
      </c>
    </row>
    <row r="45" spans="1:13" x14ac:dyDescent="0.3">
      <c r="A45" s="2">
        <v>0.89583333333333337</v>
      </c>
      <c r="B45" s="4">
        <v>0.9</v>
      </c>
      <c r="C45" s="12">
        <f t="shared" si="0"/>
        <v>18.900000000000002</v>
      </c>
      <c r="D45" s="13">
        <v>0.99</v>
      </c>
      <c r="E45" s="13">
        <f t="shared" si="3"/>
        <v>6.2121295878805149</v>
      </c>
      <c r="F45" s="22">
        <f t="shared" si="1"/>
        <v>17.82</v>
      </c>
      <c r="G45" s="23">
        <v>0.81</v>
      </c>
      <c r="H45" s="23">
        <f t="shared" si="4"/>
        <v>5.8571507542873427</v>
      </c>
      <c r="I45" s="17">
        <f t="shared" si="5"/>
        <v>14.580000000000002</v>
      </c>
      <c r="J45" s="18">
        <v>1.1000000000000001</v>
      </c>
      <c r="K45" s="18">
        <f t="shared" si="6"/>
        <v>4.7922142535078258</v>
      </c>
      <c r="L45" s="26">
        <f t="shared" si="2"/>
        <v>14.3</v>
      </c>
      <c r="M45" s="26">
        <f t="shared" si="7"/>
        <v>4.7001827040577444</v>
      </c>
    </row>
    <row r="46" spans="1:13" x14ac:dyDescent="0.3">
      <c r="A46" s="2">
        <v>0.91666666666666663</v>
      </c>
      <c r="B46" s="4">
        <v>0.7</v>
      </c>
      <c r="C46" s="12">
        <f t="shared" si="0"/>
        <v>14.7</v>
      </c>
      <c r="D46" s="13">
        <v>0.77</v>
      </c>
      <c r="E46" s="13">
        <f t="shared" si="3"/>
        <v>4.8316563461292885</v>
      </c>
      <c r="F46" s="22">
        <f t="shared" si="1"/>
        <v>13.86</v>
      </c>
      <c r="G46" s="23">
        <v>0.63</v>
      </c>
      <c r="H46" s="23">
        <f t="shared" si="4"/>
        <v>4.5555616977790443</v>
      </c>
      <c r="I46" s="17">
        <f t="shared" si="5"/>
        <v>11.34</v>
      </c>
      <c r="J46" s="18">
        <v>0.9</v>
      </c>
      <c r="K46" s="18">
        <f t="shared" si="6"/>
        <v>3.7272777527283085</v>
      </c>
      <c r="L46" s="26">
        <f t="shared" si="2"/>
        <v>11.700000000000001</v>
      </c>
      <c r="M46" s="26">
        <f t="shared" si="7"/>
        <v>3.8456040305926997</v>
      </c>
    </row>
    <row r="47" spans="1:13" x14ac:dyDescent="0.3">
      <c r="A47" s="2">
        <v>0.9375</v>
      </c>
      <c r="B47" s="4">
        <v>0.55000000000000004</v>
      </c>
      <c r="C47" s="12">
        <f t="shared" si="0"/>
        <v>11.55</v>
      </c>
      <c r="D47" s="13">
        <v>0.61</v>
      </c>
      <c r="E47" s="13">
        <f t="shared" si="3"/>
        <v>3.7963014148158702</v>
      </c>
      <c r="F47" s="22">
        <f t="shared" si="1"/>
        <v>10.98</v>
      </c>
      <c r="G47" s="23">
        <v>0.5</v>
      </c>
      <c r="H47" s="23">
        <f t="shared" si="4"/>
        <v>3.6089514748639182</v>
      </c>
      <c r="I47" s="17">
        <f t="shared" si="5"/>
        <v>9</v>
      </c>
      <c r="J47" s="18">
        <v>0.7</v>
      </c>
      <c r="K47" s="18">
        <f t="shared" si="6"/>
        <v>2.958156946609769</v>
      </c>
      <c r="L47" s="26">
        <f t="shared" si="2"/>
        <v>9.1</v>
      </c>
      <c r="M47" s="26">
        <f t="shared" si="7"/>
        <v>2.991025357127655</v>
      </c>
    </row>
    <row r="48" spans="1:13" x14ac:dyDescent="0.3">
      <c r="A48" s="2">
        <v>0.95833333333333337</v>
      </c>
      <c r="B48" s="4">
        <v>0.48</v>
      </c>
      <c r="C48" s="12">
        <f t="shared" si="0"/>
        <v>10.08</v>
      </c>
      <c r="D48" s="13">
        <v>0.53</v>
      </c>
      <c r="E48" s="13">
        <f t="shared" si="3"/>
        <v>3.3131357802029413</v>
      </c>
      <c r="F48" s="22">
        <f t="shared" si="1"/>
        <v>9.5400000000000009</v>
      </c>
      <c r="G48" s="23">
        <v>0.43</v>
      </c>
      <c r="H48" s="23">
        <f t="shared" si="4"/>
        <v>3.1356463634063552</v>
      </c>
      <c r="I48" s="17">
        <f t="shared" si="5"/>
        <v>7.74</v>
      </c>
      <c r="J48" s="18">
        <v>0.55000000000000004</v>
      </c>
      <c r="K48" s="18">
        <f t="shared" si="6"/>
        <v>2.5440149740844014</v>
      </c>
      <c r="L48" s="26">
        <f t="shared" si="2"/>
        <v>7.15</v>
      </c>
      <c r="M48" s="26">
        <f t="shared" si="7"/>
        <v>2.3500913520288722</v>
      </c>
    </row>
    <row r="49" spans="1:13" x14ac:dyDescent="0.3">
      <c r="A49" s="2">
        <v>0.97916666666666663</v>
      </c>
      <c r="B49" s="4">
        <v>0.45</v>
      </c>
      <c r="C49" s="12">
        <f>21*B49</f>
        <v>9.4500000000000011</v>
      </c>
      <c r="D49" s="13">
        <v>0.5</v>
      </c>
      <c r="E49" s="13">
        <f t="shared" si="3"/>
        <v>3.1060647939402575</v>
      </c>
      <c r="F49" s="22">
        <f>18*D49</f>
        <v>9</v>
      </c>
      <c r="G49" s="23">
        <v>0.41</v>
      </c>
      <c r="H49" s="23">
        <f t="shared" si="4"/>
        <v>2.958156946609769</v>
      </c>
      <c r="I49" s="17">
        <f>G49*18</f>
        <v>7.38</v>
      </c>
      <c r="J49" s="18">
        <v>0.48</v>
      </c>
      <c r="K49" s="18">
        <f t="shared" si="6"/>
        <v>2.4256886962200106</v>
      </c>
      <c r="L49" s="26">
        <f>13*J49</f>
        <v>6.24</v>
      </c>
      <c r="M49" s="26">
        <f t="shared" si="7"/>
        <v>2.0509888163161065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opLeftCell="C1" workbookViewId="0">
      <selection activeCell="M49" sqref="M2:M49"/>
    </sheetView>
  </sheetViews>
  <sheetFormatPr defaultRowHeight="14.4" x14ac:dyDescent="0.3"/>
  <cols>
    <col min="2" max="2" width="12.109375" hidden="1" customWidth="1"/>
    <col min="3" max="3" width="13.77734375" customWidth="1"/>
    <col min="4" max="4" width="13.77734375" hidden="1" customWidth="1"/>
    <col min="5" max="5" width="13.77734375" customWidth="1"/>
    <col min="6" max="6" width="15.5546875" customWidth="1"/>
    <col min="7" max="7" width="15.88671875" hidden="1" customWidth="1"/>
    <col min="8" max="8" width="15.88671875" customWidth="1"/>
    <col min="9" max="9" width="15.109375" customWidth="1"/>
    <col min="10" max="10" width="23.109375" hidden="1" customWidth="1"/>
    <col min="11" max="11" width="23.109375" customWidth="1"/>
    <col min="12" max="12" width="17.109375" customWidth="1"/>
    <col min="16" max="16" width="12.6640625" customWidth="1"/>
  </cols>
  <sheetData>
    <row r="1" spans="1:18" x14ac:dyDescent="0.3">
      <c r="A1" s="1" t="s">
        <v>0</v>
      </c>
      <c r="B1" s="5" t="s">
        <v>5</v>
      </c>
      <c r="C1" s="9" t="s">
        <v>54</v>
      </c>
      <c r="D1" s="10" t="s">
        <v>6</v>
      </c>
      <c r="E1" s="11" t="s">
        <v>39</v>
      </c>
      <c r="F1" s="19" t="s">
        <v>55</v>
      </c>
      <c r="G1" s="20" t="s">
        <v>7</v>
      </c>
      <c r="H1" s="21" t="s">
        <v>39</v>
      </c>
      <c r="I1" s="14" t="s">
        <v>56</v>
      </c>
      <c r="J1" s="15" t="s">
        <v>8</v>
      </c>
      <c r="K1" s="16" t="s">
        <v>39</v>
      </c>
      <c r="L1" s="24" t="s">
        <v>57</v>
      </c>
      <c r="M1" s="25" t="s">
        <v>39</v>
      </c>
      <c r="P1" t="s">
        <v>38</v>
      </c>
      <c r="Q1">
        <v>0.95</v>
      </c>
    </row>
    <row r="2" spans="1:18" x14ac:dyDescent="0.3">
      <c r="A2" s="2">
        <v>0</v>
      </c>
      <c r="B2" s="4">
        <v>0.4</v>
      </c>
      <c r="C2" s="12">
        <f>21*Winter!B2</f>
        <v>12.6</v>
      </c>
      <c r="D2" s="13">
        <v>0.44</v>
      </c>
      <c r="E2" s="13">
        <f>C2*$Q$2</f>
        <v>4.1414197252536766</v>
      </c>
      <c r="F2" s="22">
        <f>18*Winter!C2</f>
        <v>11.88</v>
      </c>
      <c r="G2" s="23">
        <v>0.36</v>
      </c>
      <c r="H2" s="23">
        <f>F2*$Q$2</f>
        <v>3.9047671695248951</v>
      </c>
      <c r="I2" s="17">
        <f>Winter!D2*18</f>
        <v>9.7200000000000006</v>
      </c>
      <c r="J2" s="18">
        <v>0.45</v>
      </c>
      <c r="K2" s="18">
        <f>I2*$Q$2</f>
        <v>3.1948095023385505</v>
      </c>
      <c r="L2" s="26">
        <f>13*Winter!E2</f>
        <v>8.4500000000000011</v>
      </c>
      <c r="M2" s="26">
        <f>L2*$Q$2</f>
        <v>2.7773806887613945</v>
      </c>
      <c r="Q2">
        <f>TAN(ACOS(Q1))</f>
        <v>0.32868410517886321</v>
      </c>
    </row>
    <row r="3" spans="1:18" x14ac:dyDescent="0.3">
      <c r="A3" s="2">
        <v>2.0833333333333332E-2</v>
      </c>
      <c r="B3" s="4">
        <v>0.38</v>
      </c>
      <c r="C3" s="12">
        <f>21*Winter!B3</f>
        <v>11.55</v>
      </c>
      <c r="D3" s="13">
        <v>0.42</v>
      </c>
      <c r="E3" s="13">
        <f t="shared" ref="E3:E49" si="0">C3*$Q$2</f>
        <v>3.7963014148158702</v>
      </c>
      <c r="F3" s="22">
        <f>18*Winter!C3</f>
        <v>10.98</v>
      </c>
      <c r="G3" s="23">
        <v>0.34</v>
      </c>
      <c r="H3" s="23">
        <f t="shared" ref="H3:H49" si="1">F3*$Q$2</f>
        <v>3.6089514748639182</v>
      </c>
      <c r="I3" s="17">
        <f>Winter!D3*18</f>
        <v>9</v>
      </c>
      <c r="J3" s="18">
        <v>0.4</v>
      </c>
      <c r="K3" s="18">
        <f t="shared" ref="K3:K49" si="2">I3*$Q$2</f>
        <v>2.958156946609769</v>
      </c>
      <c r="L3" s="26">
        <f>13*Winter!E3</f>
        <v>7.8</v>
      </c>
      <c r="M3" s="26">
        <f t="shared" ref="M3:M49" si="3">L3*$Q$2</f>
        <v>2.5637360203951332</v>
      </c>
    </row>
    <row r="4" spans="1:18" x14ac:dyDescent="0.3">
      <c r="A4" s="2">
        <v>4.1666666666666664E-2</v>
      </c>
      <c r="B4" s="4">
        <v>0.35</v>
      </c>
      <c r="C4" s="12">
        <f>21*Winter!B4</f>
        <v>10.5</v>
      </c>
      <c r="D4" s="13">
        <v>0.39</v>
      </c>
      <c r="E4" s="13">
        <f t="shared" si="0"/>
        <v>3.4511831043780639</v>
      </c>
      <c r="F4" s="22">
        <f>18*Winter!C4</f>
        <v>9.9</v>
      </c>
      <c r="G4" s="23">
        <v>0.32</v>
      </c>
      <c r="H4" s="23">
        <f t="shared" si="1"/>
        <v>3.2539726412707459</v>
      </c>
      <c r="I4" s="17">
        <f>Winter!D4*18</f>
        <v>8.1</v>
      </c>
      <c r="J4" s="18">
        <v>0.38</v>
      </c>
      <c r="K4" s="18">
        <f t="shared" si="2"/>
        <v>2.6623412519487917</v>
      </c>
      <c r="L4" s="26">
        <f>13*Winter!E4</f>
        <v>7.15</v>
      </c>
      <c r="M4" s="26">
        <f t="shared" si="3"/>
        <v>2.3500913520288722</v>
      </c>
      <c r="P4" t="s">
        <v>40</v>
      </c>
      <c r="Q4" s="12">
        <f>MAX(C2:C49)</f>
        <v>63</v>
      </c>
      <c r="R4">
        <f>Q4*Q2</f>
        <v>20.707098626268383</v>
      </c>
    </row>
    <row r="5" spans="1:18" x14ac:dyDescent="0.3">
      <c r="A5" s="2">
        <v>6.25E-2</v>
      </c>
      <c r="B5" s="4">
        <v>0.33</v>
      </c>
      <c r="C5" s="12">
        <f>21*Winter!B5</f>
        <v>10.08</v>
      </c>
      <c r="D5" s="13">
        <v>0.36</v>
      </c>
      <c r="E5" s="13">
        <f t="shared" si="0"/>
        <v>3.3131357802029413</v>
      </c>
      <c r="F5" s="22">
        <f>18*Winter!C5</f>
        <v>9.5400000000000009</v>
      </c>
      <c r="G5" s="23">
        <v>0.3</v>
      </c>
      <c r="H5" s="23">
        <f t="shared" si="1"/>
        <v>3.1356463634063552</v>
      </c>
      <c r="I5" s="17">
        <f>Winter!D5*18</f>
        <v>7.74</v>
      </c>
      <c r="J5" s="18">
        <v>0.35</v>
      </c>
      <c r="K5" s="18">
        <f t="shared" si="2"/>
        <v>2.5440149740844014</v>
      </c>
      <c r="L5" s="26">
        <f>13*Winter!E5</f>
        <v>6.5</v>
      </c>
      <c r="M5" s="26">
        <f t="shared" si="3"/>
        <v>2.1364466836626108</v>
      </c>
      <c r="P5" t="s">
        <v>41</v>
      </c>
      <c r="Q5" s="22">
        <f>MAX(F2:F49)</f>
        <v>59.4</v>
      </c>
      <c r="R5">
        <f>Q5*Q2</f>
        <v>19.523835847624476</v>
      </c>
    </row>
    <row r="6" spans="1:18" x14ac:dyDescent="0.3">
      <c r="A6" s="2">
        <v>8.3333333333333329E-2</v>
      </c>
      <c r="B6" s="4">
        <v>0.32</v>
      </c>
      <c r="C6" s="12">
        <f>21*Winter!B6</f>
        <v>9.4500000000000011</v>
      </c>
      <c r="D6" s="13">
        <v>0.35</v>
      </c>
      <c r="E6" s="13">
        <f t="shared" si="0"/>
        <v>3.1060647939402575</v>
      </c>
      <c r="F6" s="22">
        <f>18*Winter!C6</f>
        <v>9</v>
      </c>
      <c r="G6" s="23">
        <v>0.28999999999999998</v>
      </c>
      <c r="H6" s="23">
        <f t="shared" si="1"/>
        <v>2.958156946609769</v>
      </c>
      <c r="I6" s="17">
        <f>Winter!D6*18</f>
        <v>7.38</v>
      </c>
      <c r="J6" s="18">
        <v>0.33</v>
      </c>
      <c r="K6" s="18">
        <f t="shared" si="2"/>
        <v>2.4256886962200106</v>
      </c>
      <c r="L6" s="26">
        <f>13*Winter!E6</f>
        <v>6.24</v>
      </c>
      <c r="M6" s="26">
        <f t="shared" si="3"/>
        <v>2.0509888163161065</v>
      </c>
      <c r="P6" t="s">
        <v>42</v>
      </c>
      <c r="Q6" s="17">
        <f>MAX(I2:I49)</f>
        <v>48.6</v>
      </c>
      <c r="R6">
        <f>Q6*Q2</f>
        <v>15.974047511692753</v>
      </c>
    </row>
    <row r="7" spans="1:18" x14ac:dyDescent="0.3">
      <c r="A7" s="2">
        <v>0.10416666666666667</v>
      </c>
      <c r="B7" s="4">
        <v>0.31</v>
      </c>
      <c r="C7" s="12">
        <f>21*Winter!B7</f>
        <v>9.0299999999999994</v>
      </c>
      <c r="D7" s="13">
        <v>0.34</v>
      </c>
      <c r="E7" s="13">
        <f t="shared" si="0"/>
        <v>2.9680174697651345</v>
      </c>
      <c r="F7" s="22">
        <f>18*Winter!C7</f>
        <v>8.4599999999999991</v>
      </c>
      <c r="G7" s="23">
        <v>0.28000000000000003</v>
      </c>
      <c r="H7" s="23">
        <f t="shared" si="1"/>
        <v>2.7806675298131824</v>
      </c>
      <c r="I7" s="17">
        <f>Winter!D7*18</f>
        <v>7.0200000000000005</v>
      </c>
      <c r="J7" s="18">
        <v>0.32</v>
      </c>
      <c r="K7" s="18">
        <f t="shared" si="2"/>
        <v>2.3073624183556198</v>
      </c>
      <c r="L7" s="26">
        <f>13*Winter!E7</f>
        <v>5.8500000000000005</v>
      </c>
      <c r="M7" s="26">
        <f t="shared" si="3"/>
        <v>1.9228020152963499</v>
      </c>
      <c r="P7" t="s">
        <v>43</v>
      </c>
      <c r="Q7" s="26">
        <f>MAX(L2:L49)</f>
        <v>39</v>
      </c>
      <c r="R7">
        <f>Q7*Q2</f>
        <v>12.818680101975666</v>
      </c>
    </row>
    <row r="8" spans="1:18" x14ac:dyDescent="0.3">
      <c r="A8" s="2">
        <v>0.125</v>
      </c>
      <c r="B8" s="4">
        <v>0.3</v>
      </c>
      <c r="C8" s="12">
        <f>21*Winter!B8</f>
        <v>8.82</v>
      </c>
      <c r="D8" s="13">
        <v>0.33</v>
      </c>
      <c r="E8" s="13">
        <f t="shared" si="0"/>
        <v>2.8989938076775736</v>
      </c>
      <c r="F8" s="22">
        <f>18*Winter!C8</f>
        <v>8.2800000000000011</v>
      </c>
      <c r="G8" s="23">
        <v>0.27</v>
      </c>
      <c r="H8" s="23">
        <f t="shared" si="1"/>
        <v>2.7215043908809875</v>
      </c>
      <c r="I8" s="17">
        <f>Winter!D8*18</f>
        <v>6.84</v>
      </c>
      <c r="J8" s="18">
        <v>0.31</v>
      </c>
      <c r="K8" s="18">
        <f t="shared" si="2"/>
        <v>2.2481992794234245</v>
      </c>
      <c r="L8" s="26">
        <f>13*Winter!E8</f>
        <v>5.59</v>
      </c>
      <c r="M8" s="26">
        <f t="shared" si="3"/>
        <v>1.8373441479498454</v>
      </c>
    </row>
    <row r="9" spans="1:18" x14ac:dyDescent="0.3">
      <c r="A9" s="2">
        <v>0.14583333333333334</v>
      </c>
      <c r="B9" s="4">
        <v>0.32</v>
      </c>
      <c r="C9" s="12">
        <f>21*Winter!B9</f>
        <v>9.4500000000000011</v>
      </c>
      <c r="D9" s="13">
        <v>0.35</v>
      </c>
      <c r="E9" s="13">
        <f t="shared" si="0"/>
        <v>3.1060647939402575</v>
      </c>
      <c r="F9" s="22">
        <f>18*Winter!C9</f>
        <v>9</v>
      </c>
      <c r="G9" s="23">
        <v>0.28999999999999998</v>
      </c>
      <c r="H9" s="23">
        <f t="shared" si="1"/>
        <v>2.958156946609769</v>
      </c>
      <c r="I9" s="17">
        <f>Winter!D9*18</f>
        <v>7.38</v>
      </c>
      <c r="J9" s="18">
        <v>0.3</v>
      </c>
      <c r="K9" s="18">
        <f t="shared" si="2"/>
        <v>2.4256886962200106</v>
      </c>
      <c r="L9" s="26">
        <f>13*Winter!E9</f>
        <v>5.46</v>
      </c>
      <c r="M9" s="26">
        <f t="shared" si="3"/>
        <v>1.794615214276593</v>
      </c>
      <c r="P9" t="s">
        <v>45</v>
      </c>
      <c r="Q9">
        <f>SUM(C2:C49)</f>
        <v>1408.2600000000002</v>
      </c>
    </row>
    <row r="10" spans="1:18" x14ac:dyDescent="0.3">
      <c r="A10" s="2">
        <v>0.16666666666666666</v>
      </c>
      <c r="B10" s="4">
        <v>0.35</v>
      </c>
      <c r="C10" s="12">
        <f>21*Winter!B10</f>
        <v>12.6</v>
      </c>
      <c r="D10" s="13">
        <v>0.39</v>
      </c>
      <c r="E10" s="13">
        <f t="shared" si="0"/>
        <v>4.1414197252536766</v>
      </c>
      <c r="F10" s="22">
        <f>18*Winter!C10</f>
        <v>11.88</v>
      </c>
      <c r="G10" s="23">
        <v>0.32</v>
      </c>
      <c r="H10" s="23">
        <f t="shared" si="1"/>
        <v>3.9047671695248951</v>
      </c>
      <c r="I10" s="17">
        <f>Winter!D10*18</f>
        <v>9.7200000000000006</v>
      </c>
      <c r="J10" s="18">
        <v>0.32</v>
      </c>
      <c r="K10" s="18">
        <f t="shared" si="2"/>
        <v>3.1948095023385505</v>
      </c>
      <c r="L10" s="26">
        <f>13*Winter!E10</f>
        <v>5.8500000000000005</v>
      </c>
      <c r="M10" s="26">
        <f t="shared" si="3"/>
        <v>1.9228020152963499</v>
      </c>
      <c r="P10" t="s">
        <v>44</v>
      </c>
      <c r="Q10">
        <f>SUM(F2:F49)</f>
        <v>1328.5800000000004</v>
      </c>
    </row>
    <row r="11" spans="1:18" x14ac:dyDescent="0.3">
      <c r="A11" s="2">
        <v>0.1875</v>
      </c>
      <c r="B11" s="4">
        <v>0.45</v>
      </c>
      <c r="C11" s="12">
        <f>21*Winter!B11</f>
        <v>21</v>
      </c>
      <c r="D11" s="13">
        <v>0.5</v>
      </c>
      <c r="E11" s="13">
        <f t="shared" si="0"/>
        <v>6.9023662087561277</v>
      </c>
      <c r="F11" s="22">
        <f>18*Winter!C11</f>
        <v>19.8</v>
      </c>
      <c r="G11" s="23">
        <v>0.41</v>
      </c>
      <c r="H11" s="23">
        <f t="shared" si="1"/>
        <v>6.5079452825414918</v>
      </c>
      <c r="I11" s="17">
        <f>Winter!D11*18</f>
        <v>16.2</v>
      </c>
      <c r="J11" s="18">
        <v>0.35</v>
      </c>
      <c r="K11" s="18">
        <f t="shared" si="2"/>
        <v>5.3246825038975834</v>
      </c>
      <c r="L11" s="26">
        <f>13*Winter!E11</f>
        <v>7.8</v>
      </c>
      <c r="M11" s="26">
        <f t="shared" si="3"/>
        <v>2.5637360203951332</v>
      </c>
      <c r="P11" t="s">
        <v>46</v>
      </c>
      <c r="Q11">
        <f>SUM(I2:I49)</f>
        <v>1087.1999999999998</v>
      </c>
    </row>
    <row r="12" spans="1:18" x14ac:dyDescent="0.3">
      <c r="A12" s="2">
        <v>0.20833333333333334</v>
      </c>
      <c r="B12" s="4">
        <v>0.7</v>
      </c>
      <c r="C12" s="12">
        <f>21*Winter!B12</f>
        <v>37.800000000000004</v>
      </c>
      <c r="D12" s="13">
        <v>0.77</v>
      </c>
      <c r="E12" s="13">
        <f t="shared" si="0"/>
        <v>12.42425917576103</v>
      </c>
      <c r="F12" s="22">
        <f>18*Winter!C12</f>
        <v>35.64</v>
      </c>
      <c r="G12" s="23">
        <v>0.63</v>
      </c>
      <c r="H12" s="23">
        <f t="shared" si="1"/>
        <v>11.714301508574685</v>
      </c>
      <c r="I12" s="17">
        <f>Winter!D12*18</f>
        <v>29.160000000000004</v>
      </c>
      <c r="J12" s="18">
        <v>0.45</v>
      </c>
      <c r="K12" s="18">
        <f t="shared" si="2"/>
        <v>9.5844285070156516</v>
      </c>
      <c r="L12" s="26">
        <f>13*Winter!E12</f>
        <v>13</v>
      </c>
      <c r="M12" s="26">
        <f t="shared" si="3"/>
        <v>4.2728933673252216</v>
      </c>
      <c r="P12" t="s">
        <v>47</v>
      </c>
      <c r="Q12">
        <f>SUM(L2:L49)</f>
        <v>871.78000000000009</v>
      </c>
    </row>
    <row r="13" spans="1:18" x14ac:dyDescent="0.3">
      <c r="A13" s="2">
        <v>0.22916666666666666</v>
      </c>
      <c r="B13" s="4">
        <v>1.1000000000000001</v>
      </c>
      <c r="C13" s="12">
        <f>21*Winter!B13</f>
        <v>50.4</v>
      </c>
      <c r="D13" s="13">
        <v>1.21</v>
      </c>
      <c r="E13" s="13">
        <f t="shared" si="0"/>
        <v>16.565678901014707</v>
      </c>
      <c r="F13" s="22">
        <f>18*Winter!C13</f>
        <v>47.52</v>
      </c>
      <c r="G13" s="23">
        <v>0.99</v>
      </c>
      <c r="H13" s="23">
        <f t="shared" si="1"/>
        <v>15.61906867809958</v>
      </c>
      <c r="I13" s="17">
        <f>Winter!D13*18</f>
        <v>38.880000000000003</v>
      </c>
      <c r="J13" s="18">
        <v>0.7</v>
      </c>
      <c r="K13" s="18">
        <f t="shared" si="2"/>
        <v>12.779238009354202</v>
      </c>
      <c r="L13" s="26">
        <f>13*Winter!E13</f>
        <v>23.400000000000002</v>
      </c>
      <c r="M13" s="26">
        <f t="shared" si="3"/>
        <v>7.6912080611853995</v>
      </c>
    </row>
    <row r="14" spans="1:18" x14ac:dyDescent="0.3">
      <c r="A14" s="2">
        <v>0.25</v>
      </c>
      <c r="B14" s="4">
        <v>1.5</v>
      </c>
      <c r="C14" s="12">
        <f>21*Winter!B14</f>
        <v>58.8</v>
      </c>
      <c r="D14" s="13">
        <v>1.65</v>
      </c>
      <c r="E14" s="13">
        <f t="shared" si="0"/>
        <v>19.326625384517154</v>
      </c>
      <c r="F14" s="22">
        <f>18*Winter!C14</f>
        <v>55.44</v>
      </c>
      <c r="G14" s="23">
        <v>1.35</v>
      </c>
      <c r="H14" s="23">
        <f t="shared" si="1"/>
        <v>18.222246791116177</v>
      </c>
      <c r="I14" s="17">
        <f>Winter!D14*18</f>
        <v>45.36</v>
      </c>
      <c r="J14" s="18">
        <v>1.1000000000000001</v>
      </c>
      <c r="K14" s="18">
        <f t="shared" si="2"/>
        <v>14.909111010913234</v>
      </c>
      <c r="L14" s="26">
        <f>13*Winter!E14</f>
        <v>31.2</v>
      </c>
      <c r="M14" s="26">
        <f t="shared" si="3"/>
        <v>10.254944081580533</v>
      </c>
      <c r="Q14">
        <f>SUM(Q9:Q12)</f>
        <v>4695.8200000000006</v>
      </c>
    </row>
    <row r="15" spans="1:18" x14ac:dyDescent="0.3">
      <c r="A15" s="2">
        <v>0.27083333333333331</v>
      </c>
      <c r="B15" s="4">
        <v>1.8</v>
      </c>
      <c r="C15" s="12">
        <f>21*Winter!B15</f>
        <v>63</v>
      </c>
      <c r="D15" s="13">
        <v>1.98</v>
      </c>
      <c r="E15" s="13">
        <f t="shared" si="0"/>
        <v>20.707098626268383</v>
      </c>
      <c r="F15" s="22">
        <f>18*Winter!C15</f>
        <v>59.4</v>
      </c>
      <c r="G15" s="23">
        <v>1.62</v>
      </c>
      <c r="H15" s="23">
        <f t="shared" si="1"/>
        <v>19.523835847624476</v>
      </c>
      <c r="I15" s="17">
        <f>Winter!D15*18</f>
        <v>48.6</v>
      </c>
      <c r="J15" s="18">
        <v>1.5</v>
      </c>
      <c r="K15" s="18">
        <f t="shared" si="2"/>
        <v>15.974047511692753</v>
      </c>
      <c r="L15" s="26">
        <f>13*Winter!E15</f>
        <v>36.4</v>
      </c>
      <c r="M15" s="26">
        <f t="shared" si="3"/>
        <v>11.96410142851062</v>
      </c>
    </row>
    <row r="16" spans="1:18" x14ac:dyDescent="0.3">
      <c r="A16" s="2">
        <v>0.29166666666666669</v>
      </c>
      <c r="B16" s="4">
        <v>1.6</v>
      </c>
      <c r="C16" s="12">
        <f>21*Winter!B16</f>
        <v>54.6</v>
      </c>
      <c r="D16" s="13">
        <v>1.76</v>
      </c>
      <c r="E16" s="13">
        <f t="shared" si="0"/>
        <v>17.946152142765932</v>
      </c>
      <c r="F16" s="22">
        <f>18*Winter!C16</f>
        <v>51.48</v>
      </c>
      <c r="G16" s="23">
        <v>1.44</v>
      </c>
      <c r="H16" s="23">
        <f t="shared" si="1"/>
        <v>16.920657734607875</v>
      </c>
      <c r="I16" s="17">
        <f>Winter!D16*18</f>
        <v>42.12</v>
      </c>
      <c r="J16" s="18">
        <v>1.8</v>
      </c>
      <c r="K16" s="18">
        <f t="shared" si="2"/>
        <v>13.844174510133717</v>
      </c>
      <c r="L16" s="26">
        <f>13*Winter!E16</f>
        <v>39</v>
      </c>
      <c r="M16" s="26">
        <f t="shared" si="3"/>
        <v>12.818680101975666</v>
      </c>
    </row>
    <row r="17" spans="1:13" x14ac:dyDescent="0.3">
      <c r="A17" s="2">
        <v>0.3125</v>
      </c>
      <c r="B17" s="4">
        <v>1.2</v>
      </c>
      <c r="C17" s="12">
        <f>21*Winter!B17</f>
        <v>42</v>
      </c>
      <c r="D17" s="13">
        <v>1.32</v>
      </c>
      <c r="E17" s="13">
        <f t="shared" si="0"/>
        <v>13.804732417512255</v>
      </c>
      <c r="F17" s="22">
        <f>18*Winter!C17</f>
        <v>39.6</v>
      </c>
      <c r="G17" s="23">
        <v>1.08</v>
      </c>
      <c r="H17" s="23">
        <f t="shared" si="1"/>
        <v>13.015890565082984</v>
      </c>
      <c r="I17" s="17">
        <f>Winter!D17*18</f>
        <v>32.4</v>
      </c>
      <c r="J17" s="18">
        <v>1.6</v>
      </c>
      <c r="K17" s="18">
        <f t="shared" si="2"/>
        <v>10.649365007795167</v>
      </c>
      <c r="L17" s="26">
        <f>13*Winter!E17</f>
        <v>33.800000000000004</v>
      </c>
      <c r="M17" s="26">
        <f t="shared" si="3"/>
        <v>11.109522755045578</v>
      </c>
    </row>
    <row r="18" spans="1:13" x14ac:dyDescent="0.3">
      <c r="A18" s="2">
        <v>0.33333333333333331</v>
      </c>
      <c r="B18" s="4">
        <v>1</v>
      </c>
      <c r="C18" s="12">
        <f>21*Winter!B18</f>
        <v>33.6</v>
      </c>
      <c r="D18" s="13">
        <v>1.1000000000000001</v>
      </c>
      <c r="E18" s="13">
        <f t="shared" si="0"/>
        <v>11.043785934009804</v>
      </c>
      <c r="F18" s="22">
        <f>18*Winter!C18</f>
        <v>31.68</v>
      </c>
      <c r="G18" s="23">
        <v>0.9</v>
      </c>
      <c r="H18" s="23">
        <f t="shared" si="1"/>
        <v>10.412712452066387</v>
      </c>
      <c r="I18" s="17">
        <f>Winter!D18*18</f>
        <v>25.919999999999998</v>
      </c>
      <c r="J18" s="18">
        <v>1.2</v>
      </c>
      <c r="K18" s="18">
        <f t="shared" si="2"/>
        <v>8.519492006236133</v>
      </c>
      <c r="L18" s="26">
        <f>13*Winter!E18</f>
        <v>26</v>
      </c>
      <c r="M18" s="26">
        <f t="shared" si="3"/>
        <v>8.5457867346504433</v>
      </c>
    </row>
    <row r="19" spans="1:13" x14ac:dyDescent="0.3">
      <c r="A19" s="2">
        <v>0.35416666666666669</v>
      </c>
      <c r="B19" s="4">
        <v>0.85</v>
      </c>
      <c r="C19" s="12">
        <f>21*Winter!B19</f>
        <v>27.3</v>
      </c>
      <c r="D19" s="13">
        <v>0.94</v>
      </c>
      <c r="E19" s="13">
        <f t="shared" si="0"/>
        <v>8.973076071382966</v>
      </c>
      <c r="F19" s="22">
        <f>18*Winter!C19</f>
        <v>25.74</v>
      </c>
      <c r="G19" s="23">
        <v>0.77</v>
      </c>
      <c r="H19" s="23">
        <f t="shared" si="1"/>
        <v>8.4603288673039376</v>
      </c>
      <c r="I19" s="17">
        <f>Winter!D19*18</f>
        <v>21.06</v>
      </c>
      <c r="J19" s="18">
        <v>1</v>
      </c>
      <c r="K19" s="18">
        <f t="shared" si="2"/>
        <v>6.9220872550668586</v>
      </c>
      <c r="L19" s="26">
        <f>13*Winter!E19</f>
        <v>20.8</v>
      </c>
      <c r="M19" s="26">
        <f t="shared" si="3"/>
        <v>6.8366293877203548</v>
      </c>
    </row>
    <row r="20" spans="1:13" x14ac:dyDescent="0.3">
      <c r="A20" s="2">
        <v>0.375</v>
      </c>
      <c r="B20" s="4">
        <v>0.75</v>
      </c>
      <c r="C20" s="12">
        <f>21*Winter!B20</f>
        <v>23.1</v>
      </c>
      <c r="D20" s="13">
        <v>0.83</v>
      </c>
      <c r="E20" s="13">
        <f t="shared" si="0"/>
        <v>7.5926028296317405</v>
      </c>
      <c r="F20" s="22">
        <f>18*Winter!C20</f>
        <v>21.78</v>
      </c>
      <c r="G20" s="23">
        <v>0.68</v>
      </c>
      <c r="H20" s="23">
        <f t="shared" si="1"/>
        <v>7.158739810795641</v>
      </c>
      <c r="I20" s="17">
        <f>Winter!D20*18</f>
        <v>17.82</v>
      </c>
      <c r="J20" s="18">
        <v>0.85</v>
      </c>
      <c r="K20" s="18">
        <f t="shared" si="2"/>
        <v>5.8571507542873427</v>
      </c>
      <c r="L20" s="26">
        <f>13*Winter!E20</f>
        <v>16.900000000000002</v>
      </c>
      <c r="M20" s="26">
        <f t="shared" si="3"/>
        <v>5.5547613775227891</v>
      </c>
    </row>
    <row r="21" spans="1:13" x14ac:dyDescent="0.3">
      <c r="A21" s="2">
        <v>0.39583333333333331</v>
      </c>
      <c r="B21" s="4">
        <v>0.7</v>
      </c>
      <c r="C21" s="12">
        <f>21*Winter!B21</f>
        <v>21</v>
      </c>
      <c r="D21" s="13">
        <v>0.77</v>
      </c>
      <c r="E21" s="13">
        <f t="shared" si="0"/>
        <v>6.9023662087561277</v>
      </c>
      <c r="F21" s="22">
        <f>18*Winter!C21</f>
        <v>19.8</v>
      </c>
      <c r="G21" s="23">
        <v>0.63</v>
      </c>
      <c r="H21" s="23">
        <f t="shared" si="1"/>
        <v>6.5079452825414918</v>
      </c>
      <c r="I21" s="17">
        <f>Winter!D21*18</f>
        <v>16.2</v>
      </c>
      <c r="J21" s="18">
        <v>0.75</v>
      </c>
      <c r="K21" s="18">
        <f t="shared" si="2"/>
        <v>5.3246825038975834</v>
      </c>
      <c r="L21" s="26">
        <f>13*Winter!E21</f>
        <v>14.3</v>
      </c>
      <c r="M21" s="26">
        <f t="shared" si="3"/>
        <v>4.7001827040577444</v>
      </c>
    </row>
    <row r="22" spans="1:13" x14ac:dyDescent="0.3">
      <c r="A22" s="2">
        <v>0.41666666666666669</v>
      </c>
      <c r="B22" s="4">
        <v>0.68</v>
      </c>
      <c r="C22" s="12">
        <f>21*Winter!B22</f>
        <v>19.95</v>
      </c>
      <c r="D22" s="13">
        <v>0.75</v>
      </c>
      <c r="E22" s="13">
        <f t="shared" si="0"/>
        <v>6.5572478983183204</v>
      </c>
      <c r="F22" s="22">
        <f>18*Winter!C22</f>
        <v>18.900000000000002</v>
      </c>
      <c r="G22" s="23">
        <v>0.61</v>
      </c>
      <c r="H22" s="23">
        <f t="shared" si="1"/>
        <v>6.2121295878805149</v>
      </c>
      <c r="I22" s="17">
        <f>Winter!D22*18</f>
        <v>15.48</v>
      </c>
      <c r="J22" s="18">
        <v>0.7</v>
      </c>
      <c r="K22" s="18">
        <f t="shared" si="2"/>
        <v>5.0880299481688027</v>
      </c>
      <c r="L22" s="26">
        <f>13*Winter!E22</f>
        <v>13</v>
      </c>
      <c r="M22" s="26">
        <f t="shared" si="3"/>
        <v>4.2728933673252216</v>
      </c>
    </row>
    <row r="23" spans="1:13" x14ac:dyDescent="0.3">
      <c r="A23" s="2">
        <v>0.4375</v>
      </c>
      <c r="B23" s="4">
        <v>0.65</v>
      </c>
      <c r="C23" s="12">
        <f>21*Winter!B23</f>
        <v>18.900000000000002</v>
      </c>
      <c r="D23" s="13">
        <v>0.72</v>
      </c>
      <c r="E23" s="13">
        <f t="shared" si="0"/>
        <v>6.2121295878805149</v>
      </c>
      <c r="F23" s="22">
        <f>18*Winter!C23</f>
        <v>17.82</v>
      </c>
      <c r="G23" s="23">
        <v>0.59</v>
      </c>
      <c r="H23" s="23">
        <f t="shared" si="1"/>
        <v>5.8571507542873427</v>
      </c>
      <c r="I23" s="17">
        <f>Winter!D23*18</f>
        <v>14.580000000000002</v>
      </c>
      <c r="J23" s="18">
        <v>0.68</v>
      </c>
      <c r="K23" s="18">
        <f t="shared" si="2"/>
        <v>4.7922142535078258</v>
      </c>
      <c r="L23" s="26">
        <f>13*Winter!E23</f>
        <v>12.35</v>
      </c>
      <c r="M23" s="26">
        <f t="shared" si="3"/>
        <v>4.0592486989589602</v>
      </c>
    </row>
    <row r="24" spans="1:13" x14ac:dyDescent="0.3">
      <c r="A24" s="2">
        <v>0.45833333333333331</v>
      </c>
      <c r="B24" s="4">
        <v>0.63</v>
      </c>
      <c r="C24" s="12">
        <f>21*Winter!B24</f>
        <v>17.849999999999998</v>
      </c>
      <c r="D24" s="13">
        <v>0.69</v>
      </c>
      <c r="E24" s="13">
        <f t="shared" si="0"/>
        <v>5.8670112774427077</v>
      </c>
      <c r="F24" s="22">
        <f>18*Winter!C24</f>
        <v>16.919999999999998</v>
      </c>
      <c r="G24" s="23">
        <v>0.56999999999999995</v>
      </c>
      <c r="H24" s="23">
        <f t="shared" si="1"/>
        <v>5.5613350596263649</v>
      </c>
      <c r="I24" s="17">
        <f>Winter!D24*18</f>
        <v>13.86</v>
      </c>
      <c r="J24" s="18">
        <v>0.65</v>
      </c>
      <c r="K24" s="18">
        <f t="shared" si="2"/>
        <v>4.5555616977790443</v>
      </c>
      <c r="L24" s="26">
        <f>13*Winter!E24</f>
        <v>11.700000000000001</v>
      </c>
      <c r="M24" s="26">
        <f t="shared" si="3"/>
        <v>3.8456040305926997</v>
      </c>
    </row>
    <row r="25" spans="1:13" x14ac:dyDescent="0.3">
      <c r="A25" s="2">
        <v>0.47916666666666669</v>
      </c>
      <c r="B25" s="4">
        <v>0.6</v>
      </c>
      <c r="C25" s="12">
        <f>21*Winter!B25</f>
        <v>16.8</v>
      </c>
      <c r="D25" s="13">
        <v>0.66</v>
      </c>
      <c r="E25" s="13">
        <f t="shared" si="0"/>
        <v>5.5218929670049022</v>
      </c>
      <c r="F25" s="22">
        <f>18*Winter!C25</f>
        <v>15.84</v>
      </c>
      <c r="G25" s="23">
        <v>0.54</v>
      </c>
      <c r="H25" s="23">
        <f t="shared" si="1"/>
        <v>5.2063562260331935</v>
      </c>
      <c r="I25" s="17">
        <f>Winter!D25*18</f>
        <v>12.959999999999999</v>
      </c>
      <c r="J25" s="18">
        <v>0.63</v>
      </c>
      <c r="K25" s="18">
        <f t="shared" si="2"/>
        <v>4.2597460031180665</v>
      </c>
      <c r="L25" s="26">
        <f>13*Winter!E25</f>
        <v>11.049999999999999</v>
      </c>
      <c r="M25" s="26">
        <f t="shared" si="3"/>
        <v>3.6319593622264379</v>
      </c>
    </row>
    <row r="26" spans="1:13" x14ac:dyDescent="0.3">
      <c r="A26" s="2">
        <v>0.5</v>
      </c>
      <c r="B26" s="4">
        <v>0.6</v>
      </c>
      <c r="C26" s="12">
        <f>21*Winter!B26</f>
        <v>16.38</v>
      </c>
      <c r="D26" s="13">
        <v>0.66</v>
      </c>
      <c r="E26" s="13">
        <f t="shared" si="0"/>
        <v>5.3838456428297787</v>
      </c>
      <c r="F26" s="22">
        <f>18*Winter!C26</f>
        <v>15.48</v>
      </c>
      <c r="G26" s="23">
        <v>0.54</v>
      </c>
      <c r="H26" s="23">
        <f t="shared" si="1"/>
        <v>5.0880299481688027</v>
      </c>
      <c r="I26" s="17">
        <f>Winter!D26*18</f>
        <v>12.6</v>
      </c>
      <c r="J26" s="18">
        <v>0.6</v>
      </c>
      <c r="K26" s="18">
        <f t="shared" si="2"/>
        <v>4.1414197252536766</v>
      </c>
      <c r="L26" s="26">
        <f>13*Winter!E26</f>
        <v>10.4</v>
      </c>
      <c r="M26" s="26">
        <f t="shared" si="3"/>
        <v>3.4183146938601774</v>
      </c>
    </row>
    <row r="27" spans="1:13" x14ac:dyDescent="0.3">
      <c r="A27" s="2">
        <v>0.52083333333333337</v>
      </c>
      <c r="B27" s="4">
        <v>0.62</v>
      </c>
      <c r="C27" s="12">
        <f>21*Winter!B27</f>
        <v>15.75</v>
      </c>
      <c r="D27" s="13">
        <v>0.68</v>
      </c>
      <c r="E27" s="13">
        <f t="shared" si="0"/>
        <v>5.1767746565670958</v>
      </c>
      <c r="F27" s="22">
        <f>18*Winter!C27</f>
        <v>14.94</v>
      </c>
      <c r="G27" s="23">
        <v>0.56000000000000005</v>
      </c>
      <c r="H27" s="23">
        <f t="shared" si="1"/>
        <v>4.9105405313722166</v>
      </c>
      <c r="I27" s="17">
        <f>Winter!D27*18</f>
        <v>12.24</v>
      </c>
      <c r="J27" s="18">
        <v>0.6</v>
      </c>
      <c r="K27" s="18">
        <f t="shared" si="2"/>
        <v>4.0230934473892859</v>
      </c>
      <c r="L27" s="26">
        <f>13*Winter!E27</f>
        <v>10.14</v>
      </c>
      <c r="M27" s="26">
        <f t="shared" si="3"/>
        <v>3.3328568265136731</v>
      </c>
    </row>
    <row r="28" spans="1:13" x14ac:dyDescent="0.3">
      <c r="A28" s="2">
        <v>0.54166666666666663</v>
      </c>
      <c r="B28" s="4">
        <v>0.65</v>
      </c>
      <c r="C28" s="12">
        <f>21*Winter!B28</f>
        <v>15.75</v>
      </c>
      <c r="D28" s="13">
        <v>0.72</v>
      </c>
      <c r="E28" s="13">
        <f t="shared" si="0"/>
        <v>5.1767746565670958</v>
      </c>
      <c r="F28" s="22">
        <f>18*Winter!C28</f>
        <v>14.94</v>
      </c>
      <c r="G28" s="23">
        <v>0.59</v>
      </c>
      <c r="H28" s="23">
        <f t="shared" si="1"/>
        <v>4.9105405313722166</v>
      </c>
      <c r="I28" s="17">
        <f>Winter!D28*18</f>
        <v>12.24</v>
      </c>
      <c r="J28" s="18">
        <v>0.62</v>
      </c>
      <c r="K28" s="18">
        <f t="shared" si="2"/>
        <v>4.0230934473892859</v>
      </c>
      <c r="L28" s="26">
        <f>13*Winter!E28</f>
        <v>9.75</v>
      </c>
      <c r="M28" s="26">
        <f t="shared" si="3"/>
        <v>3.2046700254939164</v>
      </c>
    </row>
    <row r="29" spans="1:13" x14ac:dyDescent="0.3">
      <c r="A29" s="2">
        <v>0.5625</v>
      </c>
      <c r="B29" s="4">
        <v>0.7</v>
      </c>
      <c r="C29" s="12">
        <f>21*Winter!B29</f>
        <v>16.8</v>
      </c>
      <c r="D29" s="13">
        <v>0.77</v>
      </c>
      <c r="E29" s="13">
        <f t="shared" si="0"/>
        <v>5.5218929670049022</v>
      </c>
      <c r="F29" s="22">
        <f>18*Winter!C29</f>
        <v>15.84</v>
      </c>
      <c r="G29" s="23">
        <v>0.63</v>
      </c>
      <c r="H29" s="23">
        <f t="shared" si="1"/>
        <v>5.2063562260331935</v>
      </c>
      <c r="I29" s="17">
        <f>Winter!D29*18</f>
        <v>12.959999999999999</v>
      </c>
      <c r="J29" s="18">
        <v>0.65</v>
      </c>
      <c r="K29" s="18">
        <f t="shared" si="2"/>
        <v>4.2597460031180665</v>
      </c>
      <c r="L29" s="26">
        <f>13*Winter!E29</f>
        <v>9.75</v>
      </c>
      <c r="M29" s="26">
        <f t="shared" si="3"/>
        <v>3.2046700254939164</v>
      </c>
    </row>
    <row r="30" spans="1:13" x14ac:dyDescent="0.3">
      <c r="A30" s="2">
        <v>0.58333333333333337</v>
      </c>
      <c r="B30" s="4">
        <v>0.75</v>
      </c>
      <c r="C30" s="12">
        <f>21*Winter!B30</f>
        <v>18.900000000000002</v>
      </c>
      <c r="D30" s="13">
        <v>0.83</v>
      </c>
      <c r="E30" s="13">
        <f t="shared" si="0"/>
        <v>6.2121295878805149</v>
      </c>
      <c r="F30" s="22">
        <f>18*Winter!C30</f>
        <v>17.82</v>
      </c>
      <c r="G30" s="23">
        <v>0.68</v>
      </c>
      <c r="H30" s="23">
        <f t="shared" si="1"/>
        <v>5.8571507542873427</v>
      </c>
      <c r="I30" s="17">
        <f>Winter!D30*18</f>
        <v>14.580000000000002</v>
      </c>
      <c r="J30" s="18">
        <v>0.7</v>
      </c>
      <c r="K30" s="18">
        <f t="shared" si="2"/>
        <v>4.7922142535078258</v>
      </c>
      <c r="L30" s="26">
        <f>13*Winter!E30</f>
        <v>10.4</v>
      </c>
      <c r="M30" s="26">
        <f t="shared" si="3"/>
        <v>3.4183146938601774</v>
      </c>
    </row>
    <row r="31" spans="1:13" x14ac:dyDescent="0.3">
      <c r="A31" s="2">
        <v>0.60416666666666663</v>
      </c>
      <c r="B31" s="4">
        <v>0.85</v>
      </c>
      <c r="C31" s="12">
        <f>21*Winter!B31</f>
        <v>21</v>
      </c>
      <c r="D31" s="13">
        <v>0.94</v>
      </c>
      <c r="E31" s="13">
        <f t="shared" si="0"/>
        <v>6.9023662087561277</v>
      </c>
      <c r="F31" s="22">
        <f>18*Winter!C31</f>
        <v>19.8</v>
      </c>
      <c r="G31" s="23">
        <v>0.77</v>
      </c>
      <c r="H31" s="23">
        <f t="shared" si="1"/>
        <v>6.5079452825414918</v>
      </c>
      <c r="I31" s="17">
        <f>Winter!D31*18</f>
        <v>16.2</v>
      </c>
      <c r="J31" s="18">
        <v>0.75</v>
      </c>
      <c r="K31" s="18">
        <f t="shared" si="2"/>
        <v>5.3246825038975834</v>
      </c>
      <c r="L31" s="26">
        <f>13*Winter!E31</f>
        <v>11.700000000000001</v>
      </c>
      <c r="M31" s="26">
        <f t="shared" si="3"/>
        <v>3.8456040305926997</v>
      </c>
    </row>
    <row r="32" spans="1:13" x14ac:dyDescent="0.3">
      <c r="A32" s="2">
        <v>0.625</v>
      </c>
      <c r="B32" s="4">
        <v>1</v>
      </c>
      <c r="C32" s="12">
        <f>21*Winter!B32</f>
        <v>25.2</v>
      </c>
      <c r="D32" s="13">
        <v>1.1000000000000001</v>
      </c>
      <c r="E32" s="13">
        <f t="shared" si="0"/>
        <v>8.2828394505073533</v>
      </c>
      <c r="F32" s="22">
        <f>18*Winter!C32</f>
        <v>23.76</v>
      </c>
      <c r="G32" s="23">
        <v>0.9</v>
      </c>
      <c r="H32" s="23">
        <f t="shared" si="1"/>
        <v>7.8095343390497902</v>
      </c>
      <c r="I32" s="17">
        <f>Winter!D32*18</f>
        <v>19.440000000000001</v>
      </c>
      <c r="J32" s="18">
        <v>0.85</v>
      </c>
      <c r="K32" s="18">
        <f t="shared" si="2"/>
        <v>6.3896190046771011</v>
      </c>
      <c r="L32" s="26">
        <f>13*Winter!E32</f>
        <v>13</v>
      </c>
      <c r="M32" s="26">
        <f t="shared" si="3"/>
        <v>4.2728933673252216</v>
      </c>
    </row>
    <row r="33" spans="1:13" x14ac:dyDescent="0.3">
      <c r="A33" s="2">
        <v>0.64583333333333337</v>
      </c>
      <c r="B33" s="4">
        <v>1.2</v>
      </c>
      <c r="C33" s="12">
        <f>21*Winter!B33</f>
        <v>31.5</v>
      </c>
      <c r="D33" s="13">
        <v>1.32</v>
      </c>
      <c r="E33" s="13">
        <f t="shared" si="0"/>
        <v>10.353549313134192</v>
      </c>
      <c r="F33" s="22">
        <f>18*Winter!C33</f>
        <v>29.7</v>
      </c>
      <c r="G33" s="23">
        <v>1.08</v>
      </c>
      <c r="H33" s="23">
        <f t="shared" si="1"/>
        <v>9.7619179238122378</v>
      </c>
      <c r="I33" s="17">
        <f>Winter!D33*18</f>
        <v>24.3</v>
      </c>
      <c r="J33" s="18">
        <v>1</v>
      </c>
      <c r="K33" s="18">
        <f t="shared" si="2"/>
        <v>7.9870237558463764</v>
      </c>
      <c r="L33" s="26">
        <f>13*Winter!E33</f>
        <v>15.6</v>
      </c>
      <c r="M33" s="26">
        <f t="shared" si="3"/>
        <v>5.1274720407902663</v>
      </c>
    </row>
    <row r="34" spans="1:13" x14ac:dyDescent="0.3">
      <c r="A34" s="2">
        <v>0.66666666666666663</v>
      </c>
      <c r="B34" s="4">
        <v>1.5</v>
      </c>
      <c r="C34" s="12">
        <f>21*Winter!B34</f>
        <v>42</v>
      </c>
      <c r="D34" s="13">
        <v>1.65</v>
      </c>
      <c r="E34" s="13">
        <f t="shared" si="0"/>
        <v>13.804732417512255</v>
      </c>
      <c r="F34" s="22">
        <f>18*Winter!C34</f>
        <v>39.6</v>
      </c>
      <c r="G34" s="23">
        <v>1.35</v>
      </c>
      <c r="H34" s="23">
        <f t="shared" si="1"/>
        <v>13.015890565082984</v>
      </c>
      <c r="I34" s="17">
        <f>Winter!D34*18</f>
        <v>32.4</v>
      </c>
      <c r="J34" s="18">
        <v>1.2</v>
      </c>
      <c r="K34" s="18">
        <f t="shared" si="2"/>
        <v>10.649365007795167</v>
      </c>
      <c r="L34" s="26">
        <f>13*Winter!E34</f>
        <v>19.5</v>
      </c>
      <c r="M34" s="26">
        <f t="shared" si="3"/>
        <v>6.4093400509878329</v>
      </c>
    </row>
    <row r="35" spans="1:13" x14ac:dyDescent="0.3">
      <c r="A35" s="2">
        <v>0.6875</v>
      </c>
      <c r="B35" s="4">
        <v>1.8</v>
      </c>
      <c r="C35" s="12">
        <f>21*Winter!B35</f>
        <v>50.4</v>
      </c>
      <c r="D35" s="13">
        <v>1.98</v>
      </c>
      <c r="E35" s="13">
        <f t="shared" si="0"/>
        <v>16.565678901014707</v>
      </c>
      <c r="F35" s="22">
        <f>18*Winter!C35</f>
        <v>47.52</v>
      </c>
      <c r="G35" s="23">
        <v>1.62</v>
      </c>
      <c r="H35" s="23">
        <f t="shared" si="1"/>
        <v>15.61906867809958</v>
      </c>
      <c r="I35" s="17">
        <f>Winter!D35*18</f>
        <v>38.880000000000003</v>
      </c>
      <c r="J35" s="18">
        <v>1.5</v>
      </c>
      <c r="K35" s="18">
        <f t="shared" si="2"/>
        <v>12.779238009354202</v>
      </c>
      <c r="L35" s="26">
        <f>13*Winter!E35</f>
        <v>26</v>
      </c>
      <c r="M35" s="26">
        <f t="shared" si="3"/>
        <v>8.5457867346504433</v>
      </c>
    </row>
    <row r="36" spans="1:13" x14ac:dyDescent="0.3">
      <c r="A36" s="2">
        <v>0.70833333333333337</v>
      </c>
      <c r="B36" s="4">
        <v>2.1</v>
      </c>
      <c r="C36" s="12">
        <f>21*Winter!B36</f>
        <v>56.7</v>
      </c>
      <c r="D36" s="13">
        <v>2.31</v>
      </c>
      <c r="E36" s="13">
        <f t="shared" si="0"/>
        <v>18.636388763641545</v>
      </c>
      <c r="F36" s="22">
        <f>18*Winter!C36</f>
        <v>53.46</v>
      </c>
      <c r="G36" s="23">
        <v>1.89</v>
      </c>
      <c r="H36" s="23">
        <f t="shared" si="1"/>
        <v>17.571452262862028</v>
      </c>
      <c r="I36" s="17">
        <f>Winter!D36*18</f>
        <v>43.74</v>
      </c>
      <c r="J36" s="18">
        <v>1.8</v>
      </c>
      <c r="K36" s="18">
        <f t="shared" si="2"/>
        <v>14.376642760523477</v>
      </c>
      <c r="L36" s="26">
        <f>13*Winter!E36</f>
        <v>31.2</v>
      </c>
      <c r="M36" s="26">
        <f t="shared" si="3"/>
        <v>10.254944081580533</v>
      </c>
    </row>
    <row r="37" spans="1:13" x14ac:dyDescent="0.3">
      <c r="A37" s="2">
        <v>0.72916666666666663</v>
      </c>
      <c r="B37" s="4">
        <v>2.2999999999999998</v>
      </c>
      <c r="C37" s="12">
        <f>21*Winter!B37</f>
        <v>60.9</v>
      </c>
      <c r="D37" s="13">
        <v>2.5299999999999998</v>
      </c>
      <c r="E37" s="13">
        <f t="shared" si="0"/>
        <v>20.01686200539277</v>
      </c>
      <c r="F37" s="22">
        <f>18*Winter!C37</f>
        <v>57.42</v>
      </c>
      <c r="G37" s="23">
        <v>2.0699999999999998</v>
      </c>
      <c r="H37" s="23">
        <f t="shared" si="1"/>
        <v>18.873041319370326</v>
      </c>
      <c r="I37" s="17">
        <f>Winter!D37*18</f>
        <v>46.98</v>
      </c>
      <c r="J37" s="18">
        <v>2.1</v>
      </c>
      <c r="K37" s="18">
        <f t="shared" si="2"/>
        <v>15.441579261302993</v>
      </c>
      <c r="L37" s="26">
        <f>13*Winter!E37</f>
        <v>35.1</v>
      </c>
      <c r="M37" s="26">
        <f t="shared" si="3"/>
        <v>11.536812091778099</v>
      </c>
    </row>
    <row r="38" spans="1:13" x14ac:dyDescent="0.3">
      <c r="A38" s="2">
        <v>0.75</v>
      </c>
      <c r="B38" s="4">
        <v>2.2000000000000002</v>
      </c>
      <c r="C38" s="12">
        <f>21*Winter!B38</f>
        <v>63</v>
      </c>
      <c r="D38" s="13">
        <v>2.42</v>
      </c>
      <c r="E38" s="13">
        <f t="shared" si="0"/>
        <v>20.707098626268383</v>
      </c>
      <c r="F38" s="22">
        <f>18*Winter!C38</f>
        <v>59.4</v>
      </c>
      <c r="G38" s="23">
        <v>1.98</v>
      </c>
      <c r="H38" s="23">
        <f t="shared" si="1"/>
        <v>19.523835847624476</v>
      </c>
      <c r="I38" s="17">
        <f>Winter!D38*18</f>
        <v>48.6</v>
      </c>
      <c r="J38" s="18">
        <v>2.2999999999999998</v>
      </c>
      <c r="K38" s="18">
        <f t="shared" si="2"/>
        <v>15.974047511692753</v>
      </c>
      <c r="L38" s="26">
        <f>13*Winter!E38</f>
        <v>37.699999999999996</v>
      </c>
      <c r="M38" s="26">
        <f t="shared" si="3"/>
        <v>12.391390765243141</v>
      </c>
    </row>
    <row r="39" spans="1:13" x14ac:dyDescent="0.3">
      <c r="A39" s="2">
        <v>0.77083333333333337</v>
      </c>
      <c r="B39" s="4">
        <v>2.1</v>
      </c>
      <c r="C39" s="12">
        <f>21*Winter!B39</f>
        <v>60.9</v>
      </c>
      <c r="D39" s="13">
        <v>2.31</v>
      </c>
      <c r="E39" s="13">
        <f t="shared" si="0"/>
        <v>20.01686200539277</v>
      </c>
      <c r="F39" s="22">
        <f>18*Winter!C39</f>
        <v>57.42</v>
      </c>
      <c r="G39" s="23">
        <v>1.89</v>
      </c>
      <c r="H39" s="23">
        <f t="shared" si="1"/>
        <v>18.873041319370326</v>
      </c>
      <c r="I39" s="17">
        <f>Winter!D39*18</f>
        <v>46.98</v>
      </c>
      <c r="J39" s="18">
        <v>2.2000000000000002</v>
      </c>
      <c r="K39" s="18">
        <f t="shared" si="2"/>
        <v>15.441579261302993</v>
      </c>
      <c r="L39" s="26">
        <f>13*Winter!E39</f>
        <v>39</v>
      </c>
      <c r="M39" s="26">
        <f t="shared" si="3"/>
        <v>12.818680101975666</v>
      </c>
    </row>
    <row r="40" spans="1:13" x14ac:dyDescent="0.3">
      <c r="A40" s="2">
        <v>0.79166666666666663</v>
      </c>
      <c r="B40" s="4">
        <v>1.9</v>
      </c>
      <c r="C40" s="12">
        <f>21*Winter!B40</f>
        <v>56.7</v>
      </c>
      <c r="D40" s="13">
        <v>2.09</v>
      </c>
      <c r="E40" s="13">
        <f t="shared" si="0"/>
        <v>18.636388763641545</v>
      </c>
      <c r="F40" s="22">
        <f>18*Winter!C40</f>
        <v>53.46</v>
      </c>
      <c r="G40" s="23">
        <v>1.71</v>
      </c>
      <c r="H40" s="23">
        <f t="shared" si="1"/>
        <v>17.571452262862028</v>
      </c>
      <c r="I40" s="17">
        <f>Winter!D40*18</f>
        <v>43.74</v>
      </c>
      <c r="J40" s="18">
        <v>2.1</v>
      </c>
      <c r="K40" s="18">
        <f t="shared" si="2"/>
        <v>14.376642760523477</v>
      </c>
      <c r="L40" s="26">
        <f>13*Winter!E40</f>
        <v>37.699999999999996</v>
      </c>
      <c r="M40" s="26">
        <f t="shared" si="3"/>
        <v>12.391390765243141</v>
      </c>
    </row>
    <row r="41" spans="1:13" x14ac:dyDescent="0.3">
      <c r="A41" s="2">
        <v>0.8125</v>
      </c>
      <c r="B41" s="4">
        <v>1.7</v>
      </c>
      <c r="C41" s="12">
        <f>21*Winter!B41</f>
        <v>50.4</v>
      </c>
      <c r="D41" s="13">
        <v>1.87</v>
      </c>
      <c r="E41" s="13">
        <f t="shared" si="0"/>
        <v>16.565678901014707</v>
      </c>
      <c r="F41" s="22">
        <f>18*Winter!C41</f>
        <v>47.52</v>
      </c>
      <c r="G41" s="23">
        <v>1.53</v>
      </c>
      <c r="H41" s="23">
        <f t="shared" si="1"/>
        <v>15.61906867809958</v>
      </c>
      <c r="I41" s="17">
        <f>Winter!D41*18</f>
        <v>38.880000000000003</v>
      </c>
      <c r="J41" s="18">
        <v>1.9</v>
      </c>
      <c r="K41" s="18">
        <f t="shared" si="2"/>
        <v>12.779238009354202</v>
      </c>
      <c r="L41" s="26">
        <f>13*Winter!E41</f>
        <v>35.1</v>
      </c>
      <c r="M41" s="26">
        <f t="shared" si="3"/>
        <v>11.536812091778099</v>
      </c>
    </row>
    <row r="42" spans="1:13" x14ac:dyDescent="0.3">
      <c r="A42" s="2">
        <v>0.83333333333333337</v>
      </c>
      <c r="B42" s="4">
        <v>1.5</v>
      </c>
      <c r="C42" s="12">
        <f>21*Winter!B42</f>
        <v>44.1</v>
      </c>
      <c r="D42" s="13">
        <v>1.65</v>
      </c>
      <c r="E42" s="13">
        <f t="shared" si="0"/>
        <v>14.494969038387868</v>
      </c>
      <c r="F42" s="22">
        <f>18*Winter!C42</f>
        <v>41.58</v>
      </c>
      <c r="G42" s="23">
        <v>1.35</v>
      </c>
      <c r="H42" s="23">
        <f t="shared" si="1"/>
        <v>13.666685093337131</v>
      </c>
      <c r="I42" s="17">
        <f>Winter!D42*18</f>
        <v>34.019999999999996</v>
      </c>
      <c r="J42" s="18">
        <v>1.7</v>
      </c>
      <c r="K42" s="18">
        <f t="shared" si="2"/>
        <v>11.181833258184925</v>
      </c>
      <c r="L42" s="26">
        <f>13*Winter!E42</f>
        <v>31.2</v>
      </c>
      <c r="M42" s="26">
        <f t="shared" si="3"/>
        <v>10.254944081580533</v>
      </c>
    </row>
    <row r="43" spans="1:13" x14ac:dyDescent="0.3">
      <c r="A43" s="2">
        <v>0.85416666666666663</v>
      </c>
      <c r="B43" s="4">
        <v>1.3</v>
      </c>
      <c r="C43" s="12">
        <f>21*Winter!B43</f>
        <v>37.800000000000004</v>
      </c>
      <c r="D43" s="13">
        <v>1.43</v>
      </c>
      <c r="E43" s="13">
        <f t="shared" si="0"/>
        <v>12.42425917576103</v>
      </c>
      <c r="F43" s="22">
        <f>18*Winter!C43</f>
        <v>35.64</v>
      </c>
      <c r="G43" s="23">
        <v>1.17</v>
      </c>
      <c r="H43" s="23">
        <f t="shared" si="1"/>
        <v>11.714301508574685</v>
      </c>
      <c r="I43" s="17">
        <f>Winter!D43*18</f>
        <v>29.160000000000004</v>
      </c>
      <c r="J43" s="18">
        <v>1.5</v>
      </c>
      <c r="K43" s="18">
        <f t="shared" si="2"/>
        <v>9.5844285070156516</v>
      </c>
      <c r="L43" s="26">
        <f>13*Winter!E43</f>
        <v>27.3</v>
      </c>
      <c r="M43" s="26">
        <f t="shared" si="3"/>
        <v>8.973076071382966</v>
      </c>
    </row>
    <row r="44" spans="1:13" x14ac:dyDescent="0.3">
      <c r="A44" s="2">
        <v>0.875</v>
      </c>
      <c r="B44" s="4">
        <v>1.1000000000000001</v>
      </c>
      <c r="C44" s="12">
        <f>21*Winter!B44</f>
        <v>31.5</v>
      </c>
      <c r="D44" s="13">
        <v>1.21</v>
      </c>
      <c r="E44" s="13">
        <f t="shared" si="0"/>
        <v>10.353549313134192</v>
      </c>
      <c r="F44" s="22">
        <f>18*Winter!C44</f>
        <v>29.7</v>
      </c>
      <c r="G44" s="23">
        <v>0.99</v>
      </c>
      <c r="H44" s="23">
        <f t="shared" si="1"/>
        <v>9.7619179238122378</v>
      </c>
      <c r="I44" s="17">
        <f>Winter!D44*18</f>
        <v>24.3</v>
      </c>
      <c r="J44" s="18">
        <v>1.3</v>
      </c>
      <c r="K44" s="18">
        <f t="shared" si="2"/>
        <v>7.9870237558463764</v>
      </c>
      <c r="L44" s="26">
        <f>13*Winter!E44</f>
        <v>23.400000000000002</v>
      </c>
      <c r="M44" s="26">
        <f t="shared" si="3"/>
        <v>7.6912080611853995</v>
      </c>
    </row>
    <row r="45" spans="1:13" x14ac:dyDescent="0.3">
      <c r="A45" s="2">
        <v>0.89583333333333337</v>
      </c>
      <c r="B45" s="4">
        <v>0.9</v>
      </c>
      <c r="C45" s="12">
        <f>21*Winter!B45</f>
        <v>25.2</v>
      </c>
      <c r="D45" s="13">
        <v>0.99</v>
      </c>
      <c r="E45" s="13">
        <f t="shared" si="0"/>
        <v>8.2828394505073533</v>
      </c>
      <c r="F45" s="22">
        <f>18*Winter!C45</f>
        <v>23.76</v>
      </c>
      <c r="G45" s="23">
        <v>0.81</v>
      </c>
      <c r="H45" s="23">
        <f t="shared" si="1"/>
        <v>7.8095343390497902</v>
      </c>
      <c r="I45" s="17">
        <f>Winter!D45*18</f>
        <v>19.440000000000001</v>
      </c>
      <c r="J45" s="18">
        <v>1.1000000000000001</v>
      </c>
      <c r="K45" s="18">
        <f t="shared" si="2"/>
        <v>6.3896190046771011</v>
      </c>
      <c r="L45" s="26">
        <f>13*Winter!E45</f>
        <v>19.5</v>
      </c>
      <c r="M45" s="26">
        <f t="shared" si="3"/>
        <v>6.4093400509878329</v>
      </c>
    </row>
    <row r="46" spans="1:13" x14ac:dyDescent="0.3">
      <c r="A46" s="2">
        <v>0.91666666666666663</v>
      </c>
      <c r="B46" s="4">
        <v>0.7</v>
      </c>
      <c r="C46" s="12">
        <f>21*Winter!B46</f>
        <v>21</v>
      </c>
      <c r="D46" s="13">
        <v>0.77</v>
      </c>
      <c r="E46" s="13">
        <f t="shared" si="0"/>
        <v>6.9023662087561277</v>
      </c>
      <c r="F46" s="22">
        <f>18*Winter!C46</f>
        <v>19.8</v>
      </c>
      <c r="G46" s="23">
        <v>0.63</v>
      </c>
      <c r="H46" s="23">
        <f t="shared" si="1"/>
        <v>6.5079452825414918</v>
      </c>
      <c r="I46" s="17">
        <f>Winter!D46*18</f>
        <v>16.2</v>
      </c>
      <c r="J46" s="18">
        <v>0.9</v>
      </c>
      <c r="K46" s="18">
        <f t="shared" si="2"/>
        <v>5.3246825038975834</v>
      </c>
      <c r="L46" s="26">
        <f>13*Winter!E46</f>
        <v>15.6</v>
      </c>
      <c r="M46" s="26">
        <f t="shared" si="3"/>
        <v>5.1274720407902663</v>
      </c>
    </row>
    <row r="47" spans="1:13" x14ac:dyDescent="0.3">
      <c r="A47" s="2">
        <v>0.9375</v>
      </c>
      <c r="B47" s="4">
        <v>0.55000000000000004</v>
      </c>
      <c r="C47" s="12">
        <f>21*Winter!B47</f>
        <v>17.849999999999998</v>
      </c>
      <c r="D47" s="13">
        <v>0.61</v>
      </c>
      <c r="E47" s="13">
        <f t="shared" si="0"/>
        <v>5.8670112774427077</v>
      </c>
      <c r="F47" s="22">
        <f>18*Winter!C47</f>
        <v>16.919999999999998</v>
      </c>
      <c r="G47" s="23">
        <v>0.5</v>
      </c>
      <c r="H47" s="23">
        <f t="shared" si="1"/>
        <v>5.5613350596263649</v>
      </c>
      <c r="I47" s="17">
        <f>Winter!D47*18</f>
        <v>13.86</v>
      </c>
      <c r="J47" s="18">
        <v>0.7</v>
      </c>
      <c r="K47" s="18">
        <f t="shared" si="2"/>
        <v>4.5555616977790443</v>
      </c>
      <c r="L47" s="26">
        <f>13*Winter!E47</f>
        <v>13</v>
      </c>
      <c r="M47" s="26">
        <f t="shared" si="3"/>
        <v>4.2728933673252216</v>
      </c>
    </row>
    <row r="48" spans="1:13" x14ac:dyDescent="0.3">
      <c r="A48" s="2">
        <v>0.95833333333333337</v>
      </c>
      <c r="B48" s="4">
        <v>0.48</v>
      </c>
      <c r="C48" s="12">
        <f>21*Winter!B48</f>
        <v>14.7</v>
      </c>
      <c r="D48" s="13">
        <v>0.53</v>
      </c>
      <c r="E48" s="13">
        <f t="shared" si="0"/>
        <v>4.8316563461292885</v>
      </c>
      <c r="F48" s="22">
        <f>18*Winter!C48</f>
        <v>13.86</v>
      </c>
      <c r="G48" s="23">
        <v>0.43</v>
      </c>
      <c r="H48" s="23">
        <f t="shared" si="1"/>
        <v>4.5555616977790443</v>
      </c>
      <c r="I48" s="17">
        <f>Winter!D48*18</f>
        <v>11.34</v>
      </c>
      <c r="J48" s="18">
        <v>0.55000000000000004</v>
      </c>
      <c r="K48" s="18">
        <f t="shared" si="2"/>
        <v>3.7272777527283085</v>
      </c>
      <c r="L48" s="26">
        <f>13*Winter!E48</f>
        <v>11.049999999999999</v>
      </c>
      <c r="M48" s="26">
        <f t="shared" si="3"/>
        <v>3.6319593622264379</v>
      </c>
    </row>
    <row r="49" spans="1:13" x14ac:dyDescent="0.3">
      <c r="A49" s="2">
        <v>0.97916666666666663</v>
      </c>
      <c r="B49" s="4">
        <v>0.45</v>
      </c>
      <c r="C49" s="12">
        <f>21*Winter!B49</f>
        <v>13.65</v>
      </c>
      <c r="D49" s="13">
        <v>0.5</v>
      </c>
      <c r="E49" s="13">
        <f t="shared" si="0"/>
        <v>4.486538035691483</v>
      </c>
      <c r="F49" s="22">
        <f>18*Winter!C49</f>
        <v>12.959999999999999</v>
      </c>
      <c r="G49" s="23">
        <v>0.41</v>
      </c>
      <c r="H49" s="23">
        <f t="shared" si="1"/>
        <v>4.2597460031180665</v>
      </c>
      <c r="I49" s="17">
        <f>Winter!D49*18</f>
        <v>10.62</v>
      </c>
      <c r="J49" s="18">
        <v>0.48</v>
      </c>
      <c r="K49" s="18">
        <f t="shared" si="2"/>
        <v>3.490625196999527</v>
      </c>
      <c r="L49" s="26">
        <f>13*Winter!E49</f>
        <v>9.1</v>
      </c>
      <c r="M49" s="26">
        <f t="shared" si="3"/>
        <v>2.991025357127655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workbookViewId="0">
      <selection activeCell="H2" sqref="H2"/>
    </sheetView>
  </sheetViews>
  <sheetFormatPr defaultRowHeight="14.4" x14ac:dyDescent="0.3"/>
  <cols>
    <col min="2" max="2" width="12.109375" hidden="1" customWidth="1"/>
    <col min="3" max="3" width="13.77734375" customWidth="1"/>
    <col min="4" max="4" width="13.77734375" hidden="1" customWidth="1"/>
    <col min="5" max="5" width="13.77734375" customWidth="1"/>
    <col min="6" max="6" width="15.5546875" customWidth="1"/>
    <col min="7" max="7" width="15.88671875" hidden="1" customWidth="1"/>
    <col min="8" max="8" width="15.88671875" customWidth="1"/>
    <col min="9" max="9" width="15.109375" customWidth="1"/>
    <col min="10" max="10" width="23.109375" hidden="1" customWidth="1"/>
    <col min="11" max="11" width="23.109375" customWidth="1"/>
    <col min="12" max="12" width="17.109375" customWidth="1"/>
    <col min="16" max="16" width="12.6640625" customWidth="1"/>
  </cols>
  <sheetData>
    <row r="1" spans="1:18" x14ac:dyDescent="0.3">
      <c r="A1" s="1" t="s">
        <v>0</v>
      </c>
      <c r="B1" s="5" t="s">
        <v>5</v>
      </c>
      <c r="C1" s="9" t="s">
        <v>54</v>
      </c>
      <c r="D1" s="10" t="s">
        <v>6</v>
      </c>
      <c r="E1" s="11" t="s">
        <v>39</v>
      </c>
      <c r="F1" s="19" t="s">
        <v>55</v>
      </c>
      <c r="G1" s="20" t="s">
        <v>7</v>
      </c>
      <c r="H1" s="21" t="s">
        <v>39</v>
      </c>
      <c r="I1" s="14" t="s">
        <v>56</v>
      </c>
      <c r="J1" s="15" t="s">
        <v>8</v>
      </c>
      <c r="K1" s="16" t="s">
        <v>39</v>
      </c>
      <c r="L1" s="24" t="s">
        <v>57</v>
      </c>
      <c r="M1" s="25" t="s">
        <v>39</v>
      </c>
      <c r="P1" t="s">
        <v>38</v>
      </c>
      <c r="Q1">
        <v>0.95</v>
      </c>
    </row>
    <row r="2" spans="1:18" x14ac:dyDescent="0.3">
      <c r="A2" s="2">
        <v>0</v>
      </c>
      <c r="B2" s="4">
        <v>0.4</v>
      </c>
      <c r="C2" s="12">
        <f>18*Winter!B2</f>
        <v>10.799999999999999</v>
      </c>
      <c r="D2" s="13">
        <v>0.44</v>
      </c>
      <c r="E2" s="13">
        <f>C2*$Q$2</f>
        <v>3.5497883359317224</v>
      </c>
      <c r="F2" s="22">
        <f>14*Winter!C2</f>
        <v>9.24</v>
      </c>
      <c r="G2" s="23">
        <v>0.36</v>
      </c>
      <c r="H2" s="23">
        <f>F2*$Q$2</f>
        <v>3.0370411318526962</v>
      </c>
      <c r="I2" s="17">
        <f>Winter!D2*14</f>
        <v>7.5600000000000005</v>
      </c>
      <c r="J2" s="18">
        <v>0.45</v>
      </c>
      <c r="K2" s="18">
        <f>I2*$Q$2</f>
        <v>2.484851835152206</v>
      </c>
      <c r="L2" s="26">
        <f>14*Winter!E2</f>
        <v>9.1</v>
      </c>
      <c r="M2" s="26">
        <f>L2*$Q$2</f>
        <v>2.991025357127655</v>
      </c>
      <c r="Q2">
        <f>TAN(ACOS(Q1))</f>
        <v>0.32868410517886321</v>
      </c>
    </row>
    <row r="3" spans="1:18" x14ac:dyDescent="0.3">
      <c r="A3" s="2">
        <v>2.0833333333333332E-2</v>
      </c>
      <c r="B3" s="4">
        <v>0.38</v>
      </c>
      <c r="C3" s="12">
        <f>18*Winter!B3</f>
        <v>9.9</v>
      </c>
      <c r="D3" s="13">
        <v>0.42</v>
      </c>
      <c r="E3" s="13">
        <f t="shared" ref="E3:E49" si="0">C3*$Q$2</f>
        <v>3.2539726412707459</v>
      </c>
      <c r="F3" s="22">
        <f>14*Winter!C3</f>
        <v>8.5399999999999991</v>
      </c>
      <c r="G3" s="23">
        <v>0.34</v>
      </c>
      <c r="H3" s="23">
        <f t="shared" ref="H3:H49" si="1">F3*$Q$2</f>
        <v>2.8069622582274913</v>
      </c>
      <c r="I3" s="17">
        <f>Winter!D3*14</f>
        <v>7</v>
      </c>
      <c r="J3" s="18">
        <v>0.4</v>
      </c>
      <c r="K3" s="18">
        <f t="shared" ref="K3:K49" si="2">I3*$Q$2</f>
        <v>2.3007887362520423</v>
      </c>
      <c r="L3" s="26">
        <f>14*Winter!E3</f>
        <v>8.4</v>
      </c>
      <c r="M3" s="26">
        <f t="shared" ref="M3:M49" si="3">L3*$Q$2</f>
        <v>2.7609464835024511</v>
      </c>
    </row>
    <row r="4" spans="1:18" x14ac:dyDescent="0.3">
      <c r="A4" s="2">
        <v>4.1666666666666664E-2</v>
      </c>
      <c r="B4" s="4">
        <v>0.35</v>
      </c>
      <c r="C4" s="12">
        <f>18*Winter!B4</f>
        <v>9</v>
      </c>
      <c r="D4" s="13">
        <v>0.39</v>
      </c>
      <c r="E4" s="13">
        <f t="shared" si="0"/>
        <v>2.958156946609769</v>
      </c>
      <c r="F4" s="22">
        <f>14*Winter!C4</f>
        <v>7.7000000000000011</v>
      </c>
      <c r="G4" s="23">
        <v>0.32</v>
      </c>
      <c r="H4" s="23">
        <f t="shared" si="1"/>
        <v>2.5308676098772471</v>
      </c>
      <c r="I4" s="17">
        <f>Winter!D4*14</f>
        <v>6.3</v>
      </c>
      <c r="J4" s="18">
        <v>0.38</v>
      </c>
      <c r="K4" s="18">
        <f t="shared" si="2"/>
        <v>2.0707098626268383</v>
      </c>
      <c r="L4" s="26">
        <f>14*Winter!E4</f>
        <v>7.7000000000000011</v>
      </c>
      <c r="M4" s="26">
        <f t="shared" si="3"/>
        <v>2.5308676098772471</v>
      </c>
      <c r="P4" t="s">
        <v>40</v>
      </c>
      <c r="Q4" s="12">
        <f>MAX(C2:C49)</f>
        <v>54</v>
      </c>
      <c r="R4">
        <f>Q4*Q2</f>
        <v>17.748941679658614</v>
      </c>
    </row>
    <row r="5" spans="1:18" x14ac:dyDescent="0.3">
      <c r="A5" s="2">
        <v>6.25E-2</v>
      </c>
      <c r="B5" s="4">
        <v>0.33</v>
      </c>
      <c r="C5" s="12">
        <f>18*Winter!B5</f>
        <v>8.64</v>
      </c>
      <c r="D5" s="13">
        <v>0.36</v>
      </c>
      <c r="E5" s="13">
        <f t="shared" si="0"/>
        <v>2.8398306687453783</v>
      </c>
      <c r="F5" s="22">
        <f>14*Winter!C5</f>
        <v>7.42</v>
      </c>
      <c r="G5" s="23">
        <v>0.3</v>
      </c>
      <c r="H5" s="23">
        <f t="shared" si="1"/>
        <v>2.4388360604271648</v>
      </c>
      <c r="I5" s="17">
        <f>Winter!D5*14</f>
        <v>6.02</v>
      </c>
      <c r="J5" s="18">
        <v>0.35</v>
      </c>
      <c r="K5" s="18">
        <f t="shared" si="2"/>
        <v>1.9786783131767565</v>
      </c>
      <c r="L5" s="26">
        <f>14*Winter!E5</f>
        <v>7</v>
      </c>
      <c r="M5" s="26">
        <f t="shared" si="3"/>
        <v>2.3007887362520423</v>
      </c>
      <c r="P5" t="s">
        <v>41</v>
      </c>
      <c r="Q5" s="22">
        <f>MAX(F2:F49)</f>
        <v>46.199999999999996</v>
      </c>
      <c r="R5">
        <f>Q5*Q2</f>
        <v>15.185205659263479</v>
      </c>
    </row>
    <row r="6" spans="1:18" x14ac:dyDescent="0.3">
      <c r="A6" s="2">
        <v>8.3333333333333329E-2</v>
      </c>
      <c r="B6" s="4">
        <v>0.32</v>
      </c>
      <c r="C6" s="12">
        <f>18*Winter!B6</f>
        <v>8.1</v>
      </c>
      <c r="D6" s="13">
        <v>0.35</v>
      </c>
      <c r="E6" s="13">
        <f t="shared" si="0"/>
        <v>2.6623412519487917</v>
      </c>
      <c r="F6" s="22">
        <f>14*Winter!C6</f>
        <v>7</v>
      </c>
      <c r="G6" s="23">
        <v>0.28999999999999998</v>
      </c>
      <c r="H6" s="23">
        <f t="shared" si="1"/>
        <v>2.3007887362520423</v>
      </c>
      <c r="I6" s="17">
        <f>Winter!D6*14</f>
        <v>5.7399999999999993</v>
      </c>
      <c r="J6" s="18">
        <v>0.33</v>
      </c>
      <c r="K6" s="18">
        <f t="shared" si="2"/>
        <v>1.8866467637266746</v>
      </c>
      <c r="L6" s="26">
        <f>14*Winter!E6</f>
        <v>6.72</v>
      </c>
      <c r="M6" s="26">
        <f t="shared" si="3"/>
        <v>2.2087571868019609</v>
      </c>
      <c r="P6" t="s">
        <v>42</v>
      </c>
      <c r="Q6" s="17">
        <f>MAX(I2:I49)</f>
        <v>37.800000000000004</v>
      </c>
      <c r="R6">
        <f>Q6*Q2</f>
        <v>12.42425917576103</v>
      </c>
    </row>
    <row r="7" spans="1:18" x14ac:dyDescent="0.3">
      <c r="A7" s="2">
        <v>0.10416666666666667</v>
      </c>
      <c r="B7" s="4">
        <v>0.31</v>
      </c>
      <c r="C7" s="12">
        <f>18*Winter!B7</f>
        <v>7.74</v>
      </c>
      <c r="D7" s="13">
        <v>0.34</v>
      </c>
      <c r="E7" s="13">
        <f t="shared" si="0"/>
        <v>2.5440149740844014</v>
      </c>
      <c r="F7" s="22">
        <f>14*Winter!C7</f>
        <v>6.58</v>
      </c>
      <c r="G7" s="23">
        <v>0.28000000000000003</v>
      </c>
      <c r="H7" s="23">
        <f t="shared" si="1"/>
        <v>2.1627414120769197</v>
      </c>
      <c r="I7" s="17">
        <f>Winter!D7*14</f>
        <v>5.46</v>
      </c>
      <c r="J7" s="18">
        <v>0.32</v>
      </c>
      <c r="K7" s="18">
        <f t="shared" si="2"/>
        <v>1.794615214276593</v>
      </c>
      <c r="L7" s="26">
        <f>14*Winter!E7</f>
        <v>6.3</v>
      </c>
      <c r="M7" s="26">
        <f t="shared" si="3"/>
        <v>2.0707098626268383</v>
      </c>
      <c r="P7" t="s">
        <v>43</v>
      </c>
      <c r="Q7" s="26">
        <f>MAX(L2:L49)</f>
        <v>42</v>
      </c>
      <c r="R7">
        <f>Q7*Q2</f>
        <v>13.804732417512255</v>
      </c>
    </row>
    <row r="8" spans="1:18" x14ac:dyDescent="0.3">
      <c r="A8" s="2">
        <v>0.125</v>
      </c>
      <c r="B8" s="4">
        <v>0.3</v>
      </c>
      <c r="C8" s="12">
        <f>18*Winter!B8</f>
        <v>7.56</v>
      </c>
      <c r="D8" s="13">
        <v>0.33</v>
      </c>
      <c r="E8" s="13">
        <f t="shared" si="0"/>
        <v>2.4848518351522055</v>
      </c>
      <c r="F8" s="22">
        <f>14*Winter!C8</f>
        <v>6.44</v>
      </c>
      <c r="G8" s="23">
        <v>0.27</v>
      </c>
      <c r="H8" s="23">
        <f t="shared" si="1"/>
        <v>2.116725637351879</v>
      </c>
      <c r="I8" s="17">
        <f>Winter!D8*14</f>
        <v>5.32</v>
      </c>
      <c r="J8" s="18">
        <v>0.31</v>
      </c>
      <c r="K8" s="18">
        <f t="shared" si="2"/>
        <v>1.7485994395515523</v>
      </c>
      <c r="L8" s="26">
        <f>14*Winter!E8</f>
        <v>6.02</v>
      </c>
      <c r="M8" s="26">
        <f t="shared" si="3"/>
        <v>1.9786783131767565</v>
      </c>
    </row>
    <row r="9" spans="1:18" x14ac:dyDescent="0.3">
      <c r="A9" s="2">
        <v>0.14583333333333334</v>
      </c>
      <c r="B9" s="4">
        <v>0.32</v>
      </c>
      <c r="C9" s="12">
        <f>18*Winter!B9</f>
        <v>8.1</v>
      </c>
      <c r="D9" s="13">
        <v>0.35</v>
      </c>
      <c r="E9" s="13">
        <f t="shared" si="0"/>
        <v>2.6623412519487917</v>
      </c>
      <c r="F9" s="22">
        <f>14*Winter!C9</f>
        <v>7</v>
      </c>
      <c r="G9" s="23">
        <v>0.28999999999999998</v>
      </c>
      <c r="H9" s="23">
        <f t="shared" si="1"/>
        <v>2.3007887362520423</v>
      </c>
      <c r="I9" s="17">
        <f>Winter!D9*14</f>
        <v>5.7399999999999993</v>
      </c>
      <c r="J9" s="18">
        <v>0.3</v>
      </c>
      <c r="K9" s="18">
        <f t="shared" si="2"/>
        <v>1.8866467637266746</v>
      </c>
      <c r="L9" s="26">
        <f>14*Winter!E9</f>
        <v>5.88</v>
      </c>
      <c r="M9" s="26">
        <f t="shared" si="3"/>
        <v>1.9326625384517155</v>
      </c>
      <c r="P9" t="s">
        <v>45</v>
      </c>
      <c r="Q9">
        <f>SUM(C2:C49)</f>
        <v>1207.0800000000002</v>
      </c>
    </row>
    <row r="10" spans="1:18" x14ac:dyDescent="0.3">
      <c r="A10" s="2">
        <v>0.16666666666666666</v>
      </c>
      <c r="B10" s="4">
        <v>0.35</v>
      </c>
      <c r="C10" s="12">
        <f>18*Winter!B10</f>
        <v>10.799999999999999</v>
      </c>
      <c r="D10" s="13">
        <v>0.39</v>
      </c>
      <c r="E10" s="13">
        <f t="shared" si="0"/>
        <v>3.5497883359317224</v>
      </c>
      <c r="F10" s="22">
        <f>14*Winter!C10</f>
        <v>9.24</v>
      </c>
      <c r="G10" s="23">
        <v>0.32</v>
      </c>
      <c r="H10" s="23">
        <f t="shared" si="1"/>
        <v>3.0370411318526962</v>
      </c>
      <c r="I10" s="17">
        <f>Winter!D10*14</f>
        <v>7.5600000000000005</v>
      </c>
      <c r="J10" s="18">
        <v>0.32</v>
      </c>
      <c r="K10" s="18">
        <f t="shared" si="2"/>
        <v>2.484851835152206</v>
      </c>
      <c r="L10" s="26">
        <f>14*Winter!E10</f>
        <v>6.3</v>
      </c>
      <c r="M10" s="26">
        <f t="shared" si="3"/>
        <v>2.0707098626268383</v>
      </c>
      <c r="P10" t="s">
        <v>44</v>
      </c>
      <c r="Q10">
        <f>SUM(F2:F49)</f>
        <v>1033.3400000000001</v>
      </c>
    </row>
    <row r="11" spans="1:18" x14ac:dyDescent="0.3">
      <c r="A11" s="2">
        <v>0.1875</v>
      </c>
      <c r="B11" s="4">
        <v>0.45</v>
      </c>
      <c r="C11" s="12">
        <f>18*Winter!B11</f>
        <v>18</v>
      </c>
      <c r="D11" s="13">
        <v>0.5</v>
      </c>
      <c r="E11" s="13">
        <f t="shared" si="0"/>
        <v>5.916313893219538</v>
      </c>
      <c r="F11" s="22">
        <f>14*Winter!C11</f>
        <v>15.400000000000002</v>
      </c>
      <c r="G11" s="23">
        <v>0.41</v>
      </c>
      <c r="H11" s="23">
        <f t="shared" si="1"/>
        <v>5.0617352197544943</v>
      </c>
      <c r="I11" s="17">
        <f>Winter!D11*14</f>
        <v>12.6</v>
      </c>
      <c r="J11" s="18">
        <v>0.35</v>
      </c>
      <c r="K11" s="18">
        <f t="shared" si="2"/>
        <v>4.1414197252536766</v>
      </c>
      <c r="L11" s="26">
        <f>14*Winter!E11</f>
        <v>8.4</v>
      </c>
      <c r="M11" s="26">
        <f t="shared" si="3"/>
        <v>2.7609464835024511</v>
      </c>
      <c r="P11" t="s">
        <v>46</v>
      </c>
      <c r="Q11">
        <f>SUM(I2:I49)</f>
        <v>845.5999999999998</v>
      </c>
    </row>
    <row r="12" spans="1:18" x14ac:dyDescent="0.3">
      <c r="A12" s="2">
        <v>0.20833333333333334</v>
      </c>
      <c r="B12" s="4">
        <v>0.7</v>
      </c>
      <c r="C12" s="12">
        <f>18*Winter!B12</f>
        <v>32.4</v>
      </c>
      <c r="D12" s="13">
        <v>0.77</v>
      </c>
      <c r="E12" s="13">
        <f t="shared" si="0"/>
        <v>10.649365007795167</v>
      </c>
      <c r="F12" s="22">
        <f>14*Winter!C12</f>
        <v>27.72</v>
      </c>
      <c r="G12" s="23">
        <v>0.63</v>
      </c>
      <c r="H12" s="23">
        <f t="shared" si="1"/>
        <v>9.1111233955580886</v>
      </c>
      <c r="I12" s="17">
        <f>Winter!D12*14</f>
        <v>22.68</v>
      </c>
      <c r="J12" s="18">
        <v>0.45</v>
      </c>
      <c r="K12" s="18">
        <f t="shared" si="2"/>
        <v>7.454555505456617</v>
      </c>
      <c r="L12" s="26">
        <f>14*Winter!E12</f>
        <v>14</v>
      </c>
      <c r="M12" s="26">
        <f t="shared" si="3"/>
        <v>4.6015774725040846</v>
      </c>
      <c r="P12" t="s">
        <v>47</v>
      </c>
      <c r="Q12">
        <f>SUM(L2:L49)</f>
        <v>938.83999999999992</v>
      </c>
    </row>
    <row r="13" spans="1:18" x14ac:dyDescent="0.3">
      <c r="A13" s="2">
        <v>0.22916666666666666</v>
      </c>
      <c r="B13" s="4">
        <v>1.1000000000000001</v>
      </c>
      <c r="C13" s="12">
        <f>18*Winter!B13</f>
        <v>43.199999999999996</v>
      </c>
      <c r="D13" s="13">
        <v>1.21</v>
      </c>
      <c r="E13" s="13">
        <f t="shared" si="0"/>
        <v>14.19915334372689</v>
      </c>
      <c r="F13" s="22">
        <f>14*Winter!C13</f>
        <v>36.96</v>
      </c>
      <c r="G13" s="23">
        <v>0.99</v>
      </c>
      <c r="H13" s="23">
        <f t="shared" si="1"/>
        <v>12.148164527410785</v>
      </c>
      <c r="I13" s="17">
        <f>Winter!D13*14</f>
        <v>30.240000000000002</v>
      </c>
      <c r="J13" s="18">
        <v>0.7</v>
      </c>
      <c r="K13" s="18">
        <f t="shared" si="2"/>
        <v>9.9394073406088239</v>
      </c>
      <c r="L13" s="26">
        <f>14*Winter!E13</f>
        <v>25.2</v>
      </c>
      <c r="M13" s="26">
        <f t="shared" si="3"/>
        <v>8.2828394505073533</v>
      </c>
    </row>
    <row r="14" spans="1:18" x14ac:dyDescent="0.3">
      <c r="A14" s="2">
        <v>0.25</v>
      </c>
      <c r="B14" s="4">
        <v>1.5</v>
      </c>
      <c r="C14" s="12">
        <f>18*Winter!B14</f>
        <v>50.4</v>
      </c>
      <c r="D14" s="13">
        <v>1.65</v>
      </c>
      <c r="E14" s="13">
        <f t="shared" si="0"/>
        <v>16.565678901014707</v>
      </c>
      <c r="F14" s="22">
        <f>14*Winter!C14</f>
        <v>43.120000000000005</v>
      </c>
      <c r="G14" s="23">
        <v>1.35</v>
      </c>
      <c r="H14" s="23">
        <f t="shared" si="1"/>
        <v>14.172858615312583</v>
      </c>
      <c r="I14" s="17">
        <f>Winter!D14*14</f>
        <v>35.28</v>
      </c>
      <c r="J14" s="18">
        <v>1.1000000000000001</v>
      </c>
      <c r="K14" s="18">
        <f t="shared" si="2"/>
        <v>11.595975230710295</v>
      </c>
      <c r="L14" s="26">
        <f>14*Winter!E14</f>
        <v>33.6</v>
      </c>
      <c r="M14" s="26">
        <f t="shared" si="3"/>
        <v>11.043785934009804</v>
      </c>
      <c r="Q14">
        <f>SUM(Q9:Q12)</f>
        <v>4024.8599999999997</v>
      </c>
    </row>
    <row r="15" spans="1:18" x14ac:dyDescent="0.3">
      <c r="A15" s="2">
        <v>0.27083333333333331</v>
      </c>
      <c r="B15" s="4">
        <v>1.8</v>
      </c>
      <c r="C15" s="12">
        <f>18*Winter!B15</f>
        <v>54</v>
      </c>
      <c r="D15" s="13">
        <v>1.98</v>
      </c>
      <c r="E15" s="13">
        <f t="shared" si="0"/>
        <v>17.748941679658614</v>
      </c>
      <c r="F15" s="22">
        <f>14*Winter!C15</f>
        <v>46.199999999999996</v>
      </c>
      <c r="G15" s="23">
        <v>1.62</v>
      </c>
      <c r="H15" s="23">
        <f t="shared" si="1"/>
        <v>15.185205659263479</v>
      </c>
      <c r="I15" s="17">
        <f>Winter!D15*14</f>
        <v>37.800000000000004</v>
      </c>
      <c r="J15" s="18">
        <v>1.5</v>
      </c>
      <c r="K15" s="18">
        <f t="shared" si="2"/>
        <v>12.42425917576103</v>
      </c>
      <c r="L15" s="26">
        <f>14*Winter!E15</f>
        <v>39.199999999999996</v>
      </c>
      <c r="M15" s="26">
        <f t="shared" si="3"/>
        <v>12.884416923011436</v>
      </c>
    </row>
    <row r="16" spans="1:18" x14ac:dyDescent="0.3">
      <c r="A16" s="2">
        <v>0.29166666666666669</v>
      </c>
      <c r="B16" s="4">
        <v>1.6</v>
      </c>
      <c r="C16" s="12">
        <f>18*Winter!B16</f>
        <v>46.800000000000004</v>
      </c>
      <c r="D16" s="13">
        <v>1.76</v>
      </c>
      <c r="E16" s="13">
        <f t="shared" si="0"/>
        <v>15.382416122370799</v>
      </c>
      <c r="F16" s="22">
        <f>14*Winter!C16</f>
        <v>40.04</v>
      </c>
      <c r="G16" s="23">
        <v>1.44</v>
      </c>
      <c r="H16" s="23">
        <f t="shared" si="1"/>
        <v>13.160511571361683</v>
      </c>
      <c r="I16" s="17">
        <f>Winter!D16*14</f>
        <v>32.76</v>
      </c>
      <c r="J16" s="18">
        <v>1.8</v>
      </c>
      <c r="K16" s="18">
        <f t="shared" si="2"/>
        <v>10.767691285659557</v>
      </c>
      <c r="L16" s="26">
        <f>14*Winter!E16</f>
        <v>42</v>
      </c>
      <c r="M16" s="26">
        <f t="shared" si="3"/>
        <v>13.804732417512255</v>
      </c>
    </row>
    <row r="17" spans="1:13" x14ac:dyDescent="0.3">
      <c r="A17" s="2">
        <v>0.3125</v>
      </c>
      <c r="B17" s="4">
        <v>1.2</v>
      </c>
      <c r="C17" s="12">
        <f>18*Winter!B17</f>
        <v>36</v>
      </c>
      <c r="D17" s="13">
        <v>1.32</v>
      </c>
      <c r="E17" s="13">
        <f t="shared" si="0"/>
        <v>11.832627786439076</v>
      </c>
      <c r="F17" s="22">
        <f>14*Winter!C17</f>
        <v>30.800000000000004</v>
      </c>
      <c r="G17" s="23">
        <v>1.08</v>
      </c>
      <c r="H17" s="23">
        <f t="shared" si="1"/>
        <v>10.123470439508989</v>
      </c>
      <c r="I17" s="17">
        <f>Winter!D17*14</f>
        <v>25.2</v>
      </c>
      <c r="J17" s="18">
        <v>1.6</v>
      </c>
      <c r="K17" s="18">
        <f t="shared" si="2"/>
        <v>8.2828394505073533</v>
      </c>
      <c r="L17" s="26">
        <f>14*Winter!E17</f>
        <v>36.4</v>
      </c>
      <c r="M17" s="26">
        <f t="shared" si="3"/>
        <v>11.96410142851062</v>
      </c>
    </row>
    <row r="18" spans="1:13" x14ac:dyDescent="0.3">
      <c r="A18" s="2">
        <v>0.33333333333333331</v>
      </c>
      <c r="B18" s="4">
        <v>1</v>
      </c>
      <c r="C18" s="12">
        <f>18*Winter!B18</f>
        <v>28.8</v>
      </c>
      <c r="D18" s="13">
        <v>1.1000000000000001</v>
      </c>
      <c r="E18" s="13">
        <f t="shared" si="0"/>
        <v>9.4661022291512609</v>
      </c>
      <c r="F18" s="22">
        <f>14*Winter!C18</f>
        <v>24.64</v>
      </c>
      <c r="G18" s="23">
        <v>0.9</v>
      </c>
      <c r="H18" s="23">
        <f t="shared" si="1"/>
        <v>8.0987763516071904</v>
      </c>
      <c r="I18" s="17">
        <f>Winter!D18*14</f>
        <v>20.16</v>
      </c>
      <c r="J18" s="18">
        <v>1.2</v>
      </c>
      <c r="K18" s="18">
        <f t="shared" si="2"/>
        <v>6.6262715604058826</v>
      </c>
      <c r="L18" s="26">
        <f>14*Winter!E18</f>
        <v>28</v>
      </c>
      <c r="M18" s="26">
        <f t="shared" si="3"/>
        <v>9.2031549450081691</v>
      </c>
    </row>
    <row r="19" spans="1:13" x14ac:dyDescent="0.3">
      <c r="A19" s="2">
        <v>0.35416666666666669</v>
      </c>
      <c r="B19" s="4">
        <v>0.85</v>
      </c>
      <c r="C19" s="12">
        <f>18*Winter!B19</f>
        <v>23.400000000000002</v>
      </c>
      <c r="D19" s="13">
        <v>0.94</v>
      </c>
      <c r="E19" s="13">
        <f t="shared" si="0"/>
        <v>7.6912080611853995</v>
      </c>
      <c r="F19" s="22">
        <f>14*Winter!C19</f>
        <v>20.02</v>
      </c>
      <c r="G19" s="23">
        <v>0.77</v>
      </c>
      <c r="H19" s="23">
        <f t="shared" si="1"/>
        <v>6.5802557856808415</v>
      </c>
      <c r="I19" s="17">
        <f>Winter!D19*14</f>
        <v>16.38</v>
      </c>
      <c r="J19" s="18">
        <v>1</v>
      </c>
      <c r="K19" s="18">
        <f t="shared" si="2"/>
        <v>5.3838456428297787</v>
      </c>
      <c r="L19" s="26">
        <f>14*Winter!E19</f>
        <v>22.400000000000002</v>
      </c>
      <c r="M19" s="26">
        <f t="shared" si="3"/>
        <v>7.3625239560065365</v>
      </c>
    </row>
    <row r="20" spans="1:13" x14ac:dyDescent="0.3">
      <c r="A20" s="2">
        <v>0.375</v>
      </c>
      <c r="B20" s="4">
        <v>0.75</v>
      </c>
      <c r="C20" s="12">
        <f>18*Winter!B20</f>
        <v>19.8</v>
      </c>
      <c r="D20" s="13">
        <v>0.83</v>
      </c>
      <c r="E20" s="13">
        <f t="shared" si="0"/>
        <v>6.5079452825414918</v>
      </c>
      <c r="F20" s="22">
        <f>14*Winter!C20</f>
        <v>16.939999999999998</v>
      </c>
      <c r="G20" s="23">
        <v>0.68</v>
      </c>
      <c r="H20" s="23">
        <f t="shared" si="1"/>
        <v>5.5679087417299415</v>
      </c>
      <c r="I20" s="17">
        <f>Winter!D20*14</f>
        <v>13.86</v>
      </c>
      <c r="J20" s="18">
        <v>0.85</v>
      </c>
      <c r="K20" s="18">
        <f t="shared" si="2"/>
        <v>4.5555616977790443</v>
      </c>
      <c r="L20" s="26">
        <f>14*Winter!E20</f>
        <v>18.2</v>
      </c>
      <c r="M20" s="26">
        <f t="shared" si="3"/>
        <v>5.9820507142553101</v>
      </c>
    </row>
    <row r="21" spans="1:13" x14ac:dyDescent="0.3">
      <c r="A21" s="2">
        <v>0.39583333333333331</v>
      </c>
      <c r="B21" s="4">
        <v>0.7</v>
      </c>
      <c r="C21" s="12">
        <f>18*Winter!B21</f>
        <v>18</v>
      </c>
      <c r="D21" s="13">
        <v>0.77</v>
      </c>
      <c r="E21" s="13">
        <f t="shared" si="0"/>
        <v>5.916313893219538</v>
      </c>
      <c r="F21" s="22">
        <f>14*Winter!C21</f>
        <v>15.400000000000002</v>
      </c>
      <c r="G21" s="23">
        <v>0.63</v>
      </c>
      <c r="H21" s="23">
        <f t="shared" si="1"/>
        <v>5.0617352197544943</v>
      </c>
      <c r="I21" s="17">
        <f>Winter!D21*14</f>
        <v>12.6</v>
      </c>
      <c r="J21" s="18">
        <v>0.75</v>
      </c>
      <c r="K21" s="18">
        <f t="shared" si="2"/>
        <v>4.1414197252536766</v>
      </c>
      <c r="L21" s="26">
        <f>14*Winter!E21</f>
        <v>15.400000000000002</v>
      </c>
      <c r="M21" s="26">
        <f t="shared" si="3"/>
        <v>5.0617352197544943</v>
      </c>
    </row>
    <row r="22" spans="1:13" x14ac:dyDescent="0.3">
      <c r="A22" s="2">
        <v>0.41666666666666669</v>
      </c>
      <c r="B22" s="4">
        <v>0.68</v>
      </c>
      <c r="C22" s="12">
        <f>18*Winter!B22</f>
        <v>17.099999999999998</v>
      </c>
      <c r="D22" s="13">
        <v>0.75</v>
      </c>
      <c r="E22" s="13">
        <f t="shared" si="0"/>
        <v>5.6204981985585603</v>
      </c>
      <c r="F22" s="22">
        <f>14*Winter!C22</f>
        <v>14.700000000000001</v>
      </c>
      <c r="G22" s="23">
        <v>0.61</v>
      </c>
      <c r="H22" s="23">
        <f t="shared" si="1"/>
        <v>4.8316563461292894</v>
      </c>
      <c r="I22" s="17">
        <f>Winter!D22*14</f>
        <v>12.04</v>
      </c>
      <c r="J22" s="18">
        <v>0.7</v>
      </c>
      <c r="K22" s="18">
        <f t="shared" si="2"/>
        <v>3.9573566263535129</v>
      </c>
      <c r="L22" s="26">
        <f>14*Winter!E22</f>
        <v>14</v>
      </c>
      <c r="M22" s="26">
        <f t="shared" si="3"/>
        <v>4.6015774725040846</v>
      </c>
    </row>
    <row r="23" spans="1:13" x14ac:dyDescent="0.3">
      <c r="A23" s="2">
        <v>0.4375</v>
      </c>
      <c r="B23" s="4">
        <v>0.65</v>
      </c>
      <c r="C23" s="12">
        <f>18*Winter!B23</f>
        <v>16.2</v>
      </c>
      <c r="D23" s="13">
        <v>0.72</v>
      </c>
      <c r="E23" s="13">
        <f t="shared" si="0"/>
        <v>5.3246825038975834</v>
      </c>
      <c r="F23" s="22">
        <f>14*Winter!C23</f>
        <v>13.86</v>
      </c>
      <c r="G23" s="23">
        <v>0.59</v>
      </c>
      <c r="H23" s="23">
        <f t="shared" si="1"/>
        <v>4.5555616977790443</v>
      </c>
      <c r="I23" s="17">
        <f>Winter!D23*14</f>
        <v>11.34</v>
      </c>
      <c r="J23" s="18">
        <v>0.68</v>
      </c>
      <c r="K23" s="18">
        <f t="shared" si="2"/>
        <v>3.7272777527283085</v>
      </c>
      <c r="L23" s="26">
        <f>14*Winter!E23</f>
        <v>13.299999999999999</v>
      </c>
      <c r="M23" s="26">
        <f t="shared" si="3"/>
        <v>4.3714985988788806</v>
      </c>
    </row>
    <row r="24" spans="1:13" x14ac:dyDescent="0.3">
      <c r="A24" s="2">
        <v>0.45833333333333331</v>
      </c>
      <c r="B24" s="4">
        <v>0.63</v>
      </c>
      <c r="C24" s="12">
        <f>18*Winter!B24</f>
        <v>15.299999999999999</v>
      </c>
      <c r="D24" s="13">
        <v>0.69</v>
      </c>
      <c r="E24" s="13">
        <f t="shared" si="0"/>
        <v>5.0288668092366064</v>
      </c>
      <c r="F24" s="22">
        <f>14*Winter!C24</f>
        <v>13.16</v>
      </c>
      <c r="G24" s="23">
        <v>0.56999999999999995</v>
      </c>
      <c r="H24" s="23">
        <f t="shared" si="1"/>
        <v>4.3254828241538394</v>
      </c>
      <c r="I24" s="17">
        <f>Winter!D24*14</f>
        <v>10.780000000000001</v>
      </c>
      <c r="J24" s="18">
        <v>0.65</v>
      </c>
      <c r="K24" s="18">
        <f t="shared" si="2"/>
        <v>3.5432146538281457</v>
      </c>
      <c r="L24" s="26">
        <f>14*Winter!E24</f>
        <v>12.6</v>
      </c>
      <c r="M24" s="26">
        <f t="shared" si="3"/>
        <v>4.1414197252536766</v>
      </c>
    </row>
    <row r="25" spans="1:13" x14ac:dyDescent="0.3">
      <c r="A25" s="2">
        <v>0.47916666666666669</v>
      </c>
      <c r="B25" s="4">
        <v>0.6</v>
      </c>
      <c r="C25" s="12">
        <f>18*Winter!B25</f>
        <v>14.4</v>
      </c>
      <c r="D25" s="13">
        <v>0.66</v>
      </c>
      <c r="E25" s="13">
        <f t="shared" si="0"/>
        <v>4.7330511145756304</v>
      </c>
      <c r="F25" s="22">
        <f>14*Winter!C25</f>
        <v>12.32</v>
      </c>
      <c r="G25" s="23">
        <v>0.54</v>
      </c>
      <c r="H25" s="23">
        <f t="shared" si="1"/>
        <v>4.0493881758035952</v>
      </c>
      <c r="I25" s="17">
        <f>Winter!D25*14</f>
        <v>10.08</v>
      </c>
      <c r="J25" s="18">
        <v>0.63</v>
      </c>
      <c r="K25" s="18">
        <f t="shared" si="2"/>
        <v>3.3131357802029413</v>
      </c>
      <c r="L25" s="26">
        <f>14*Winter!E25</f>
        <v>11.9</v>
      </c>
      <c r="M25" s="26">
        <f t="shared" si="3"/>
        <v>3.9113408516284722</v>
      </c>
    </row>
    <row r="26" spans="1:13" x14ac:dyDescent="0.3">
      <c r="A26" s="2">
        <v>0.5</v>
      </c>
      <c r="B26" s="4">
        <v>0.6</v>
      </c>
      <c r="C26" s="12">
        <f>18*Winter!B26</f>
        <v>14.040000000000001</v>
      </c>
      <c r="D26" s="13">
        <v>0.66</v>
      </c>
      <c r="E26" s="13">
        <f t="shared" si="0"/>
        <v>4.6147248367112397</v>
      </c>
      <c r="F26" s="22">
        <f>14*Winter!C26</f>
        <v>12.04</v>
      </c>
      <c r="G26" s="23">
        <v>0.54</v>
      </c>
      <c r="H26" s="23">
        <f t="shared" si="1"/>
        <v>3.9573566263535129</v>
      </c>
      <c r="I26" s="17">
        <f>Winter!D26*14</f>
        <v>9.7999999999999989</v>
      </c>
      <c r="J26" s="18">
        <v>0.6</v>
      </c>
      <c r="K26" s="18">
        <f t="shared" si="2"/>
        <v>3.221104230752859</v>
      </c>
      <c r="L26" s="26">
        <f>14*Winter!E26</f>
        <v>11.200000000000001</v>
      </c>
      <c r="M26" s="26">
        <f t="shared" si="3"/>
        <v>3.6812619780032683</v>
      </c>
    </row>
    <row r="27" spans="1:13" x14ac:dyDescent="0.3">
      <c r="A27" s="2">
        <v>0.52083333333333337</v>
      </c>
      <c r="B27" s="4">
        <v>0.62</v>
      </c>
      <c r="C27" s="12">
        <f>18*Winter!B27</f>
        <v>13.5</v>
      </c>
      <c r="D27" s="13">
        <v>0.68</v>
      </c>
      <c r="E27" s="13">
        <f t="shared" si="0"/>
        <v>4.4372354199146535</v>
      </c>
      <c r="F27" s="22">
        <f>14*Winter!C27</f>
        <v>11.62</v>
      </c>
      <c r="G27" s="23">
        <v>0.56000000000000005</v>
      </c>
      <c r="H27" s="23">
        <f t="shared" si="1"/>
        <v>3.8193093021783904</v>
      </c>
      <c r="I27" s="17">
        <f>Winter!D27*14</f>
        <v>9.5200000000000014</v>
      </c>
      <c r="J27" s="18">
        <v>0.6</v>
      </c>
      <c r="K27" s="18">
        <f t="shared" si="2"/>
        <v>3.129072681302778</v>
      </c>
      <c r="L27" s="26">
        <f>14*Winter!E27</f>
        <v>10.92</v>
      </c>
      <c r="M27" s="26">
        <f t="shared" si="3"/>
        <v>3.589230428553186</v>
      </c>
    </row>
    <row r="28" spans="1:13" x14ac:dyDescent="0.3">
      <c r="A28" s="2">
        <v>0.54166666666666663</v>
      </c>
      <c r="B28" s="4">
        <v>0.65</v>
      </c>
      <c r="C28" s="12">
        <f>18*Winter!B28</f>
        <v>13.5</v>
      </c>
      <c r="D28" s="13">
        <v>0.72</v>
      </c>
      <c r="E28" s="13">
        <f t="shared" si="0"/>
        <v>4.4372354199146535</v>
      </c>
      <c r="F28" s="22">
        <f>14*Winter!C28</f>
        <v>11.62</v>
      </c>
      <c r="G28" s="23">
        <v>0.59</v>
      </c>
      <c r="H28" s="23">
        <f t="shared" si="1"/>
        <v>3.8193093021783904</v>
      </c>
      <c r="I28" s="17">
        <f>Winter!D28*14</f>
        <v>9.5200000000000014</v>
      </c>
      <c r="J28" s="18">
        <v>0.62</v>
      </c>
      <c r="K28" s="18">
        <f t="shared" si="2"/>
        <v>3.129072681302778</v>
      </c>
      <c r="L28" s="26">
        <f>14*Winter!E28</f>
        <v>10.5</v>
      </c>
      <c r="M28" s="26">
        <f t="shared" si="3"/>
        <v>3.4511831043780639</v>
      </c>
    </row>
    <row r="29" spans="1:13" x14ac:dyDescent="0.3">
      <c r="A29" s="2">
        <v>0.5625</v>
      </c>
      <c r="B29" s="4">
        <v>0.7</v>
      </c>
      <c r="C29" s="12">
        <f>18*Winter!B29</f>
        <v>14.4</v>
      </c>
      <c r="D29" s="13">
        <v>0.77</v>
      </c>
      <c r="E29" s="13">
        <f t="shared" si="0"/>
        <v>4.7330511145756304</v>
      </c>
      <c r="F29" s="22">
        <f>14*Winter!C29</f>
        <v>12.32</v>
      </c>
      <c r="G29" s="23">
        <v>0.63</v>
      </c>
      <c r="H29" s="23">
        <f t="shared" si="1"/>
        <v>4.0493881758035952</v>
      </c>
      <c r="I29" s="17">
        <f>Winter!D29*14</f>
        <v>10.08</v>
      </c>
      <c r="J29" s="18">
        <v>0.65</v>
      </c>
      <c r="K29" s="18">
        <f t="shared" si="2"/>
        <v>3.3131357802029413</v>
      </c>
      <c r="L29" s="26">
        <f>14*Winter!E29</f>
        <v>10.5</v>
      </c>
      <c r="M29" s="26">
        <f t="shared" si="3"/>
        <v>3.4511831043780639</v>
      </c>
    </row>
    <row r="30" spans="1:13" x14ac:dyDescent="0.3">
      <c r="A30" s="2">
        <v>0.58333333333333337</v>
      </c>
      <c r="B30" s="4">
        <v>0.75</v>
      </c>
      <c r="C30" s="12">
        <f>18*Winter!B30</f>
        <v>16.2</v>
      </c>
      <c r="D30" s="13">
        <v>0.83</v>
      </c>
      <c r="E30" s="13">
        <f t="shared" si="0"/>
        <v>5.3246825038975834</v>
      </c>
      <c r="F30" s="22">
        <f>14*Winter!C30</f>
        <v>13.86</v>
      </c>
      <c r="G30" s="23">
        <v>0.68</v>
      </c>
      <c r="H30" s="23">
        <f t="shared" si="1"/>
        <v>4.5555616977790443</v>
      </c>
      <c r="I30" s="17">
        <f>Winter!D30*14</f>
        <v>11.34</v>
      </c>
      <c r="J30" s="18">
        <v>0.7</v>
      </c>
      <c r="K30" s="18">
        <f t="shared" si="2"/>
        <v>3.7272777527283085</v>
      </c>
      <c r="L30" s="26">
        <f>14*Winter!E30</f>
        <v>11.200000000000001</v>
      </c>
      <c r="M30" s="26">
        <f t="shared" si="3"/>
        <v>3.6812619780032683</v>
      </c>
    </row>
    <row r="31" spans="1:13" x14ac:dyDescent="0.3">
      <c r="A31" s="2">
        <v>0.60416666666666663</v>
      </c>
      <c r="B31" s="4">
        <v>0.85</v>
      </c>
      <c r="C31" s="12">
        <f>18*Winter!B31</f>
        <v>18</v>
      </c>
      <c r="D31" s="13">
        <v>0.94</v>
      </c>
      <c r="E31" s="13">
        <f t="shared" si="0"/>
        <v>5.916313893219538</v>
      </c>
      <c r="F31" s="22">
        <f>14*Winter!C31</f>
        <v>15.400000000000002</v>
      </c>
      <c r="G31" s="23">
        <v>0.77</v>
      </c>
      <c r="H31" s="23">
        <f t="shared" si="1"/>
        <v>5.0617352197544943</v>
      </c>
      <c r="I31" s="17">
        <f>Winter!D31*14</f>
        <v>12.6</v>
      </c>
      <c r="J31" s="18">
        <v>0.75</v>
      </c>
      <c r="K31" s="18">
        <f t="shared" si="2"/>
        <v>4.1414197252536766</v>
      </c>
      <c r="L31" s="26">
        <f>14*Winter!E31</f>
        <v>12.6</v>
      </c>
      <c r="M31" s="26">
        <f t="shared" si="3"/>
        <v>4.1414197252536766</v>
      </c>
    </row>
    <row r="32" spans="1:13" x14ac:dyDescent="0.3">
      <c r="A32" s="2">
        <v>0.625</v>
      </c>
      <c r="B32" s="4">
        <v>1</v>
      </c>
      <c r="C32" s="12">
        <f>18*Winter!B32</f>
        <v>21.599999999999998</v>
      </c>
      <c r="D32" s="13">
        <v>1.1000000000000001</v>
      </c>
      <c r="E32" s="13">
        <f t="shared" si="0"/>
        <v>7.0995766718634448</v>
      </c>
      <c r="F32" s="22">
        <f>14*Winter!C32</f>
        <v>18.48</v>
      </c>
      <c r="G32" s="23">
        <v>0.9</v>
      </c>
      <c r="H32" s="23">
        <f t="shared" si="1"/>
        <v>6.0740822637053924</v>
      </c>
      <c r="I32" s="17">
        <f>Winter!D32*14</f>
        <v>15.120000000000001</v>
      </c>
      <c r="J32" s="18">
        <v>0.85</v>
      </c>
      <c r="K32" s="18">
        <f t="shared" si="2"/>
        <v>4.969703670304412</v>
      </c>
      <c r="L32" s="26">
        <f>14*Winter!E32</f>
        <v>14</v>
      </c>
      <c r="M32" s="26">
        <f t="shared" si="3"/>
        <v>4.6015774725040846</v>
      </c>
    </row>
    <row r="33" spans="1:13" x14ac:dyDescent="0.3">
      <c r="A33" s="2">
        <v>0.64583333333333337</v>
      </c>
      <c r="B33" s="4">
        <v>1.2</v>
      </c>
      <c r="C33" s="12">
        <f>18*Winter!B33</f>
        <v>27</v>
      </c>
      <c r="D33" s="13">
        <v>1.32</v>
      </c>
      <c r="E33" s="13">
        <f t="shared" si="0"/>
        <v>8.8744708398293071</v>
      </c>
      <c r="F33" s="22">
        <f>14*Winter!C33</f>
        <v>23.099999999999998</v>
      </c>
      <c r="G33" s="23">
        <v>1.08</v>
      </c>
      <c r="H33" s="23">
        <f t="shared" si="1"/>
        <v>7.5926028296317396</v>
      </c>
      <c r="I33" s="17">
        <f>Winter!D33*14</f>
        <v>18.900000000000002</v>
      </c>
      <c r="J33" s="18">
        <v>1</v>
      </c>
      <c r="K33" s="18">
        <f t="shared" si="2"/>
        <v>6.2121295878805149</v>
      </c>
      <c r="L33" s="26">
        <f>14*Winter!E33</f>
        <v>16.8</v>
      </c>
      <c r="M33" s="26">
        <f t="shared" si="3"/>
        <v>5.5218929670049022</v>
      </c>
    </row>
    <row r="34" spans="1:13" x14ac:dyDescent="0.3">
      <c r="A34" s="2">
        <v>0.66666666666666663</v>
      </c>
      <c r="B34" s="4">
        <v>1.5</v>
      </c>
      <c r="C34" s="12">
        <f>18*Winter!B34</f>
        <v>36</v>
      </c>
      <c r="D34" s="13">
        <v>1.65</v>
      </c>
      <c r="E34" s="13">
        <f t="shared" si="0"/>
        <v>11.832627786439076</v>
      </c>
      <c r="F34" s="22">
        <f>14*Winter!C34</f>
        <v>30.800000000000004</v>
      </c>
      <c r="G34" s="23">
        <v>1.35</v>
      </c>
      <c r="H34" s="23">
        <f t="shared" si="1"/>
        <v>10.123470439508989</v>
      </c>
      <c r="I34" s="17">
        <f>Winter!D34*14</f>
        <v>25.2</v>
      </c>
      <c r="J34" s="18">
        <v>1.2</v>
      </c>
      <c r="K34" s="18">
        <f t="shared" si="2"/>
        <v>8.2828394505073533</v>
      </c>
      <c r="L34" s="26">
        <f>14*Winter!E34</f>
        <v>21</v>
      </c>
      <c r="M34" s="26">
        <f t="shared" si="3"/>
        <v>6.9023662087561277</v>
      </c>
    </row>
    <row r="35" spans="1:13" x14ac:dyDescent="0.3">
      <c r="A35" s="2">
        <v>0.6875</v>
      </c>
      <c r="B35" s="4">
        <v>1.8</v>
      </c>
      <c r="C35" s="12">
        <f>18*Winter!B35</f>
        <v>43.199999999999996</v>
      </c>
      <c r="D35" s="13">
        <v>1.98</v>
      </c>
      <c r="E35" s="13">
        <f t="shared" si="0"/>
        <v>14.19915334372689</v>
      </c>
      <c r="F35" s="22">
        <f>14*Winter!C35</f>
        <v>36.96</v>
      </c>
      <c r="G35" s="23">
        <v>1.62</v>
      </c>
      <c r="H35" s="23">
        <f t="shared" si="1"/>
        <v>12.148164527410785</v>
      </c>
      <c r="I35" s="17">
        <f>Winter!D35*14</f>
        <v>30.240000000000002</v>
      </c>
      <c r="J35" s="18">
        <v>1.5</v>
      </c>
      <c r="K35" s="18">
        <f t="shared" si="2"/>
        <v>9.9394073406088239</v>
      </c>
      <c r="L35" s="26">
        <f>14*Winter!E35</f>
        <v>28</v>
      </c>
      <c r="M35" s="26">
        <f t="shared" si="3"/>
        <v>9.2031549450081691</v>
      </c>
    </row>
    <row r="36" spans="1:13" x14ac:dyDescent="0.3">
      <c r="A36" s="2">
        <v>0.70833333333333337</v>
      </c>
      <c r="B36" s="4">
        <v>2.1</v>
      </c>
      <c r="C36" s="12">
        <f>18*Winter!B36</f>
        <v>48.6</v>
      </c>
      <c r="D36" s="13">
        <v>2.31</v>
      </c>
      <c r="E36" s="13">
        <f t="shared" si="0"/>
        <v>15.974047511692753</v>
      </c>
      <c r="F36" s="22">
        <f>14*Winter!C36</f>
        <v>41.580000000000005</v>
      </c>
      <c r="G36" s="23">
        <v>1.89</v>
      </c>
      <c r="H36" s="23">
        <f t="shared" si="1"/>
        <v>13.666685093337135</v>
      </c>
      <c r="I36" s="17">
        <f>Winter!D36*14</f>
        <v>34.020000000000003</v>
      </c>
      <c r="J36" s="18">
        <v>1.8</v>
      </c>
      <c r="K36" s="18">
        <f t="shared" si="2"/>
        <v>11.181833258184927</v>
      </c>
      <c r="L36" s="26">
        <f>14*Winter!E36</f>
        <v>33.6</v>
      </c>
      <c r="M36" s="26">
        <f t="shared" si="3"/>
        <v>11.043785934009804</v>
      </c>
    </row>
    <row r="37" spans="1:13" x14ac:dyDescent="0.3">
      <c r="A37" s="2">
        <v>0.72916666666666663</v>
      </c>
      <c r="B37" s="4">
        <v>2.2999999999999998</v>
      </c>
      <c r="C37" s="12">
        <f>18*Winter!B37</f>
        <v>52.199999999999996</v>
      </c>
      <c r="D37" s="13">
        <v>2.5299999999999998</v>
      </c>
      <c r="E37" s="13">
        <f t="shared" si="0"/>
        <v>17.157310290336657</v>
      </c>
      <c r="F37" s="22">
        <f>14*Winter!C37</f>
        <v>44.66</v>
      </c>
      <c r="G37" s="23">
        <v>2.0699999999999998</v>
      </c>
      <c r="H37" s="23">
        <f t="shared" si="1"/>
        <v>14.679032137288029</v>
      </c>
      <c r="I37" s="17">
        <f>Winter!D37*14</f>
        <v>36.54</v>
      </c>
      <c r="J37" s="18">
        <v>2.1</v>
      </c>
      <c r="K37" s="18">
        <f t="shared" si="2"/>
        <v>12.01011720323566</v>
      </c>
      <c r="L37" s="26">
        <f>14*Winter!E37</f>
        <v>37.800000000000004</v>
      </c>
      <c r="M37" s="26">
        <f t="shared" si="3"/>
        <v>12.42425917576103</v>
      </c>
    </row>
    <row r="38" spans="1:13" x14ac:dyDescent="0.3">
      <c r="A38" s="2">
        <v>0.75</v>
      </c>
      <c r="B38" s="4">
        <v>2.2000000000000002</v>
      </c>
      <c r="C38" s="12">
        <f>18*Winter!B38</f>
        <v>54</v>
      </c>
      <c r="D38" s="13">
        <v>2.42</v>
      </c>
      <c r="E38" s="13">
        <f t="shared" si="0"/>
        <v>17.748941679658614</v>
      </c>
      <c r="F38" s="22">
        <f>14*Winter!C38</f>
        <v>46.199999999999996</v>
      </c>
      <c r="G38" s="23">
        <v>1.98</v>
      </c>
      <c r="H38" s="23">
        <f t="shared" si="1"/>
        <v>15.185205659263479</v>
      </c>
      <c r="I38" s="17">
        <f>Winter!D38*14</f>
        <v>37.800000000000004</v>
      </c>
      <c r="J38" s="18">
        <v>2.2999999999999998</v>
      </c>
      <c r="K38" s="18">
        <f t="shared" si="2"/>
        <v>12.42425917576103</v>
      </c>
      <c r="L38" s="26">
        <f>14*Winter!E38</f>
        <v>40.6</v>
      </c>
      <c r="M38" s="26">
        <f t="shared" si="3"/>
        <v>13.344574670261848</v>
      </c>
    </row>
    <row r="39" spans="1:13" x14ac:dyDescent="0.3">
      <c r="A39" s="2">
        <v>0.77083333333333337</v>
      </c>
      <c r="B39" s="4">
        <v>2.1</v>
      </c>
      <c r="C39" s="12">
        <f>18*Winter!B39</f>
        <v>52.199999999999996</v>
      </c>
      <c r="D39" s="13">
        <v>2.31</v>
      </c>
      <c r="E39" s="13">
        <f t="shared" si="0"/>
        <v>17.157310290336657</v>
      </c>
      <c r="F39" s="22">
        <f>14*Winter!C39</f>
        <v>44.66</v>
      </c>
      <c r="G39" s="23">
        <v>1.89</v>
      </c>
      <c r="H39" s="23">
        <f t="shared" si="1"/>
        <v>14.679032137288029</v>
      </c>
      <c r="I39" s="17">
        <f>Winter!D39*14</f>
        <v>36.54</v>
      </c>
      <c r="J39" s="18">
        <v>2.2000000000000002</v>
      </c>
      <c r="K39" s="18">
        <f t="shared" si="2"/>
        <v>12.01011720323566</v>
      </c>
      <c r="L39" s="26">
        <f>14*Winter!E39</f>
        <v>42</v>
      </c>
      <c r="M39" s="26">
        <f t="shared" si="3"/>
        <v>13.804732417512255</v>
      </c>
    </row>
    <row r="40" spans="1:13" x14ac:dyDescent="0.3">
      <c r="A40" s="2">
        <v>0.79166666666666663</v>
      </c>
      <c r="B40" s="4">
        <v>1.9</v>
      </c>
      <c r="C40" s="12">
        <f>18*Winter!B40</f>
        <v>48.6</v>
      </c>
      <c r="D40" s="13">
        <v>2.09</v>
      </c>
      <c r="E40" s="13">
        <f t="shared" si="0"/>
        <v>15.974047511692753</v>
      </c>
      <c r="F40" s="22">
        <f>14*Winter!C40</f>
        <v>41.580000000000005</v>
      </c>
      <c r="G40" s="23">
        <v>1.71</v>
      </c>
      <c r="H40" s="23">
        <f t="shared" si="1"/>
        <v>13.666685093337135</v>
      </c>
      <c r="I40" s="17">
        <f>Winter!D40*14</f>
        <v>34.020000000000003</v>
      </c>
      <c r="J40" s="18">
        <v>2.1</v>
      </c>
      <c r="K40" s="18">
        <f t="shared" si="2"/>
        <v>11.181833258184927</v>
      </c>
      <c r="L40" s="26">
        <f>14*Winter!E40</f>
        <v>40.6</v>
      </c>
      <c r="M40" s="26">
        <f t="shared" si="3"/>
        <v>13.344574670261848</v>
      </c>
    </row>
    <row r="41" spans="1:13" x14ac:dyDescent="0.3">
      <c r="A41" s="2">
        <v>0.8125</v>
      </c>
      <c r="B41" s="4">
        <v>1.7</v>
      </c>
      <c r="C41" s="12">
        <f>18*Winter!B41</f>
        <v>43.199999999999996</v>
      </c>
      <c r="D41" s="13">
        <v>1.87</v>
      </c>
      <c r="E41" s="13">
        <f t="shared" si="0"/>
        <v>14.19915334372689</v>
      </c>
      <c r="F41" s="22">
        <f>14*Winter!C41</f>
        <v>36.96</v>
      </c>
      <c r="G41" s="23">
        <v>1.53</v>
      </c>
      <c r="H41" s="23">
        <f t="shared" si="1"/>
        <v>12.148164527410785</v>
      </c>
      <c r="I41" s="17">
        <f>Winter!D41*14</f>
        <v>30.240000000000002</v>
      </c>
      <c r="J41" s="18">
        <v>1.9</v>
      </c>
      <c r="K41" s="18">
        <f t="shared" si="2"/>
        <v>9.9394073406088239</v>
      </c>
      <c r="L41" s="26">
        <f>14*Winter!E41</f>
        <v>37.800000000000004</v>
      </c>
      <c r="M41" s="26">
        <f t="shared" si="3"/>
        <v>12.42425917576103</v>
      </c>
    </row>
    <row r="42" spans="1:13" x14ac:dyDescent="0.3">
      <c r="A42" s="2">
        <v>0.83333333333333337</v>
      </c>
      <c r="B42" s="4">
        <v>1.5</v>
      </c>
      <c r="C42" s="12">
        <f>18*Winter!B42</f>
        <v>37.800000000000004</v>
      </c>
      <c r="D42" s="13">
        <v>1.65</v>
      </c>
      <c r="E42" s="13">
        <f t="shared" si="0"/>
        <v>12.42425917576103</v>
      </c>
      <c r="F42" s="22">
        <f>14*Winter!C42</f>
        <v>32.340000000000003</v>
      </c>
      <c r="G42" s="23">
        <v>1.35</v>
      </c>
      <c r="H42" s="23">
        <f t="shared" si="1"/>
        <v>10.629643961484437</v>
      </c>
      <c r="I42" s="17">
        <f>Winter!D42*14</f>
        <v>26.459999999999997</v>
      </c>
      <c r="J42" s="18">
        <v>1.7</v>
      </c>
      <c r="K42" s="18">
        <f t="shared" si="2"/>
        <v>8.6969814230327191</v>
      </c>
      <c r="L42" s="26">
        <f>14*Winter!E42</f>
        <v>33.6</v>
      </c>
      <c r="M42" s="26">
        <f t="shared" si="3"/>
        <v>11.043785934009804</v>
      </c>
    </row>
    <row r="43" spans="1:13" x14ac:dyDescent="0.3">
      <c r="A43" s="2">
        <v>0.85416666666666663</v>
      </c>
      <c r="B43" s="4">
        <v>1.3</v>
      </c>
      <c r="C43" s="12">
        <f>18*Winter!B43</f>
        <v>32.4</v>
      </c>
      <c r="D43" s="13">
        <v>1.43</v>
      </c>
      <c r="E43" s="13">
        <f t="shared" si="0"/>
        <v>10.649365007795167</v>
      </c>
      <c r="F43" s="22">
        <f>14*Winter!C43</f>
        <v>27.72</v>
      </c>
      <c r="G43" s="23">
        <v>1.17</v>
      </c>
      <c r="H43" s="23">
        <f t="shared" si="1"/>
        <v>9.1111233955580886</v>
      </c>
      <c r="I43" s="17">
        <f>Winter!D43*14</f>
        <v>22.68</v>
      </c>
      <c r="J43" s="18">
        <v>1.5</v>
      </c>
      <c r="K43" s="18">
        <f t="shared" si="2"/>
        <v>7.454555505456617</v>
      </c>
      <c r="L43" s="26">
        <f>14*Winter!E43</f>
        <v>29.400000000000002</v>
      </c>
      <c r="M43" s="26">
        <f t="shared" si="3"/>
        <v>9.6633126922585788</v>
      </c>
    </row>
    <row r="44" spans="1:13" x14ac:dyDescent="0.3">
      <c r="A44" s="2">
        <v>0.875</v>
      </c>
      <c r="B44" s="4">
        <v>1.1000000000000001</v>
      </c>
      <c r="C44" s="12">
        <f>18*Winter!B44</f>
        <v>27</v>
      </c>
      <c r="D44" s="13">
        <v>1.21</v>
      </c>
      <c r="E44" s="13">
        <f t="shared" si="0"/>
        <v>8.8744708398293071</v>
      </c>
      <c r="F44" s="22">
        <f>14*Winter!C44</f>
        <v>23.099999999999998</v>
      </c>
      <c r="G44" s="23">
        <v>0.99</v>
      </c>
      <c r="H44" s="23">
        <f t="shared" si="1"/>
        <v>7.5926028296317396</v>
      </c>
      <c r="I44" s="17">
        <f>Winter!D44*14</f>
        <v>18.900000000000002</v>
      </c>
      <c r="J44" s="18">
        <v>1.3</v>
      </c>
      <c r="K44" s="18">
        <f t="shared" si="2"/>
        <v>6.2121295878805149</v>
      </c>
      <c r="L44" s="26">
        <f>14*Winter!E44</f>
        <v>25.2</v>
      </c>
      <c r="M44" s="26">
        <f t="shared" si="3"/>
        <v>8.2828394505073533</v>
      </c>
    </row>
    <row r="45" spans="1:13" x14ac:dyDescent="0.3">
      <c r="A45" s="2">
        <v>0.89583333333333337</v>
      </c>
      <c r="B45" s="4">
        <v>0.9</v>
      </c>
      <c r="C45" s="12">
        <f>18*Winter!B45</f>
        <v>21.599999999999998</v>
      </c>
      <c r="D45" s="13">
        <v>0.99</v>
      </c>
      <c r="E45" s="13">
        <f t="shared" si="0"/>
        <v>7.0995766718634448</v>
      </c>
      <c r="F45" s="22">
        <f>14*Winter!C45</f>
        <v>18.48</v>
      </c>
      <c r="G45" s="23">
        <v>0.81</v>
      </c>
      <c r="H45" s="23">
        <f t="shared" si="1"/>
        <v>6.0740822637053924</v>
      </c>
      <c r="I45" s="17">
        <f>Winter!D45*14</f>
        <v>15.120000000000001</v>
      </c>
      <c r="J45" s="18">
        <v>1.1000000000000001</v>
      </c>
      <c r="K45" s="18">
        <f t="shared" si="2"/>
        <v>4.969703670304412</v>
      </c>
      <c r="L45" s="26">
        <f>14*Winter!E45</f>
        <v>21</v>
      </c>
      <c r="M45" s="26">
        <f t="shared" si="3"/>
        <v>6.9023662087561277</v>
      </c>
    </row>
    <row r="46" spans="1:13" x14ac:dyDescent="0.3">
      <c r="A46" s="2">
        <v>0.91666666666666663</v>
      </c>
      <c r="B46" s="4">
        <v>0.7</v>
      </c>
      <c r="C46" s="12">
        <f>18*Winter!B46</f>
        <v>18</v>
      </c>
      <c r="D46" s="13">
        <v>0.77</v>
      </c>
      <c r="E46" s="13">
        <f t="shared" si="0"/>
        <v>5.916313893219538</v>
      </c>
      <c r="F46" s="22">
        <f>14*Winter!C46</f>
        <v>15.400000000000002</v>
      </c>
      <c r="G46" s="23">
        <v>0.63</v>
      </c>
      <c r="H46" s="23">
        <f t="shared" si="1"/>
        <v>5.0617352197544943</v>
      </c>
      <c r="I46" s="17">
        <f>Winter!D46*14</f>
        <v>12.6</v>
      </c>
      <c r="J46" s="18">
        <v>0.9</v>
      </c>
      <c r="K46" s="18">
        <f t="shared" si="2"/>
        <v>4.1414197252536766</v>
      </c>
      <c r="L46" s="26">
        <f>14*Winter!E46</f>
        <v>16.8</v>
      </c>
      <c r="M46" s="26">
        <f t="shared" si="3"/>
        <v>5.5218929670049022</v>
      </c>
    </row>
    <row r="47" spans="1:13" x14ac:dyDescent="0.3">
      <c r="A47" s="2">
        <v>0.9375</v>
      </c>
      <c r="B47" s="4">
        <v>0.55000000000000004</v>
      </c>
      <c r="C47" s="12">
        <f>18*Winter!B47</f>
        <v>15.299999999999999</v>
      </c>
      <c r="D47" s="13">
        <v>0.61</v>
      </c>
      <c r="E47" s="13">
        <f t="shared" si="0"/>
        <v>5.0288668092366064</v>
      </c>
      <c r="F47" s="22">
        <f>14*Winter!C47</f>
        <v>13.16</v>
      </c>
      <c r="G47" s="23">
        <v>0.5</v>
      </c>
      <c r="H47" s="23">
        <f t="shared" si="1"/>
        <v>4.3254828241538394</v>
      </c>
      <c r="I47" s="17">
        <f>Winter!D47*14</f>
        <v>10.780000000000001</v>
      </c>
      <c r="J47" s="18">
        <v>0.7</v>
      </c>
      <c r="K47" s="18">
        <f t="shared" si="2"/>
        <v>3.5432146538281457</v>
      </c>
      <c r="L47" s="26">
        <f>14*Winter!E47</f>
        <v>14</v>
      </c>
      <c r="M47" s="26">
        <f t="shared" si="3"/>
        <v>4.6015774725040846</v>
      </c>
    </row>
    <row r="48" spans="1:13" x14ac:dyDescent="0.3">
      <c r="A48" s="2">
        <v>0.95833333333333337</v>
      </c>
      <c r="B48" s="4">
        <v>0.48</v>
      </c>
      <c r="C48" s="12">
        <f>18*Winter!B48</f>
        <v>12.6</v>
      </c>
      <c r="D48" s="13">
        <v>0.53</v>
      </c>
      <c r="E48" s="13">
        <f t="shared" si="0"/>
        <v>4.1414197252536766</v>
      </c>
      <c r="F48" s="22">
        <f>14*Winter!C48</f>
        <v>10.780000000000001</v>
      </c>
      <c r="G48" s="23">
        <v>0.43</v>
      </c>
      <c r="H48" s="23">
        <f t="shared" si="1"/>
        <v>3.5432146538281457</v>
      </c>
      <c r="I48" s="17">
        <f>Winter!D48*14</f>
        <v>8.82</v>
      </c>
      <c r="J48" s="18">
        <v>0.55000000000000004</v>
      </c>
      <c r="K48" s="18">
        <f t="shared" si="2"/>
        <v>2.8989938076775736</v>
      </c>
      <c r="L48" s="26">
        <f>14*Winter!E48</f>
        <v>11.9</v>
      </c>
      <c r="M48" s="26">
        <f t="shared" si="3"/>
        <v>3.9113408516284722</v>
      </c>
    </row>
    <row r="49" spans="1:13" x14ac:dyDescent="0.3">
      <c r="A49" s="2">
        <v>0.97916666666666663</v>
      </c>
      <c r="B49" s="4">
        <v>0.45</v>
      </c>
      <c r="C49" s="12">
        <f>18*Winter!B49</f>
        <v>11.700000000000001</v>
      </c>
      <c r="D49" s="13">
        <v>0.5</v>
      </c>
      <c r="E49" s="13">
        <f t="shared" si="0"/>
        <v>3.8456040305926997</v>
      </c>
      <c r="F49" s="22">
        <f>14*Winter!C49</f>
        <v>10.08</v>
      </c>
      <c r="G49" s="23">
        <v>0.41</v>
      </c>
      <c r="H49" s="23">
        <f t="shared" si="1"/>
        <v>3.3131357802029413</v>
      </c>
      <c r="I49" s="17">
        <f>Winter!D49*14</f>
        <v>8.26</v>
      </c>
      <c r="J49" s="18">
        <v>0.48</v>
      </c>
      <c r="K49" s="18">
        <f t="shared" si="2"/>
        <v>2.7149307087774099</v>
      </c>
      <c r="L49" s="26">
        <f>14*Winter!E49</f>
        <v>9.7999999999999989</v>
      </c>
      <c r="M49" s="26">
        <f t="shared" si="3"/>
        <v>3.221104230752859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opLeftCell="C20" workbookViewId="0">
      <selection activeCell="M2" sqref="M2:M49"/>
    </sheetView>
  </sheetViews>
  <sheetFormatPr defaultRowHeight="14.4" x14ac:dyDescent="0.3"/>
  <cols>
    <col min="2" max="2" width="12.109375" hidden="1" customWidth="1"/>
    <col min="3" max="3" width="13.77734375" customWidth="1"/>
    <col min="4" max="4" width="13.77734375" hidden="1" customWidth="1"/>
    <col min="5" max="5" width="13.77734375" customWidth="1"/>
    <col min="6" max="6" width="15.5546875" customWidth="1"/>
    <col min="7" max="7" width="15.88671875" hidden="1" customWidth="1"/>
    <col min="8" max="8" width="15.88671875" customWidth="1"/>
    <col min="9" max="9" width="15.109375" customWidth="1"/>
    <col min="10" max="10" width="23.109375" hidden="1" customWidth="1"/>
    <col min="11" max="11" width="23.109375" customWidth="1"/>
    <col min="12" max="12" width="17.109375" customWidth="1"/>
    <col min="16" max="16" width="12.6640625" customWidth="1"/>
  </cols>
  <sheetData>
    <row r="1" spans="1:18" x14ac:dyDescent="0.3">
      <c r="A1" s="1" t="s">
        <v>0</v>
      </c>
      <c r="B1" s="5" t="s">
        <v>5</v>
      </c>
      <c r="C1" s="9" t="s">
        <v>54</v>
      </c>
      <c r="D1" s="10" t="s">
        <v>6</v>
      </c>
      <c r="E1" s="11" t="s">
        <v>39</v>
      </c>
      <c r="F1" s="19" t="s">
        <v>55</v>
      </c>
      <c r="G1" s="20" t="s">
        <v>7</v>
      </c>
      <c r="H1" s="21" t="s">
        <v>39</v>
      </c>
      <c r="I1" s="14" t="s">
        <v>56</v>
      </c>
      <c r="J1" s="15" t="s">
        <v>8</v>
      </c>
      <c r="K1" s="16" t="s">
        <v>39</v>
      </c>
      <c r="L1" s="24" t="s">
        <v>57</v>
      </c>
      <c r="M1" s="25" t="s">
        <v>39</v>
      </c>
      <c r="P1" t="s">
        <v>38</v>
      </c>
      <c r="Q1">
        <v>0.95</v>
      </c>
    </row>
    <row r="2" spans="1:18" x14ac:dyDescent="0.3">
      <c r="A2" s="2">
        <v>0</v>
      </c>
      <c r="B2" s="4">
        <v>0.4</v>
      </c>
      <c r="C2" s="12">
        <f>20*Winter!B2</f>
        <v>12</v>
      </c>
      <c r="D2" s="13">
        <v>0.44</v>
      </c>
      <c r="E2" s="13">
        <f>C2*$Q$2</f>
        <v>3.9442092621463587</v>
      </c>
      <c r="F2" s="22">
        <f>16*Winter!C2</f>
        <v>10.56</v>
      </c>
      <c r="G2" s="23">
        <v>0.36</v>
      </c>
      <c r="H2" s="23">
        <f>F2*$Q$2</f>
        <v>3.4709041506887957</v>
      </c>
      <c r="I2" s="17">
        <f>Winter!D2*17</f>
        <v>9.18</v>
      </c>
      <c r="J2" s="18">
        <v>0.45</v>
      </c>
      <c r="K2" s="18">
        <f>I2*$Q$2</f>
        <v>3.017320085541964</v>
      </c>
      <c r="L2" s="26">
        <f>12*Winter!E2</f>
        <v>7.8000000000000007</v>
      </c>
      <c r="M2" s="26">
        <f>L2*$Q$2</f>
        <v>2.5637360203951332</v>
      </c>
      <c r="Q2">
        <f>TAN(ACOS(Q1))</f>
        <v>0.32868410517886321</v>
      </c>
    </row>
    <row r="3" spans="1:18" x14ac:dyDescent="0.3">
      <c r="A3" s="2">
        <v>2.0833333333333332E-2</v>
      </c>
      <c r="B3" s="4">
        <v>0.38</v>
      </c>
      <c r="C3" s="12">
        <f>20*Winter!B3</f>
        <v>11</v>
      </c>
      <c r="D3" s="13">
        <v>0.42</v>
      </c>
      <c r="E3" s="13">
        <f t="shared" ref="E3:E49" si="0">C3*$Q$2</f>
        <v>3.6155251569674953</v>
      </c>
      <c r="F3" s="22">
        <f>16*Winter!C3</f>
        <v>9.76</v>
      </c>
      <c r="G3" s="23">
        <v>0.34</v>
      </c>
      <c r="H3" s="23">
        <f t="shared" ref="H3:H49" si="1">F3*$Q$2</f>
        <v>3.2079568665457048</v>
      </c>
      <c r="I3" s="17">
        <f>Winter!D3*17</f>
        <v>8.5</v>
      </c>
      <c r="J3" s="18">
        <v>0.4</v>
      </c>
      <c r="K3" s="18">
        <f t="shared" ref="K3:K49" si="2">I3*$Q$2</f>
        <v>2.7938148940203371</v>
      </c>
      <c r="L3" s="26">
        <f>12*Winter!E3</f>
        <v>7.1999999999999993</v>
      </c>
      <c r="M3" s="26">
        <f t="shared" ref="M3:M49" si="3">L3*$Q$2</f>
        <v>2.3665255572878148</v>
      </c>
    </row>
    <row r="4" spans="1:18" x14ac:dyDescent="0.3">
      <c r="A4" s="2">
        <v>4.1666666666666664E-2</v>
      </c>
      <c r="B4" s="4">
        <v>0.35</v>
      </c>
      <c r="C4" s="12">
        <f>20*Winter!B4</f>
        <v>10</v>
      </c>
      <c r="D4" s="13">
        <v>0.39</v>
      </c>
      <c r="E4" s="13">
        <f t="shared" si="0"/>
        <v>3.286841051788632</v>
      </c>
      <c r="F4" s="22">
        <f>16*Winter!C4</f>
        <v>8.8000000000000007</v>
      </c>
      <c r="G4" s="23">
        <v>0.32</v>
      </c>
      <c r="H4" s="23">
        <f t="shared" si="1"/>
        <v>2.8924201255739965</v>
      </c>
      <c r="I4" s="17">
        <f>Winter!D4*17</f>
        <v>7.65</v>
      </c>
      <c r="J4" s="18">
        <v>0.38</v>
      </c>
      <c r="K4" s="18">
        <f t="shared" si="2"/>
        <v>2.5144334046183037</v>
      </c>
      <c r="L4" s="26">
        <f>12*Winter!E4</f>
        <v>6.6000000000000005</v>
      </c>
      <c r="M4" s="26">
        <f t="shared" si="3"/>
        <v>2.1693150941804973</v>
      </c>
      <c r="P4" t="s">
        <v>40</v>
      </c>
      <c r="Q4" s="12">
        <f>MAX(C2:C49)</f>
        <v>60</v>
      </c>
      <c r="R4">
        <f>Q4*Q2</f>
        <v>19.721046310731793</v>
      </c>
    </row>
    <row r="5" spans="1:18" x14ac:dyDescent="0.3">
      <c r="A5" s="2">
        <v>6.25E-2</v>
      </c>
      <c r="B5" s="4">
        <v>0.33</v>
      </c>
      <c r="C5" s="12">
        <f>20*Winter!B5</f>
        <v>9.6</v>
      </c>
      <c r="D5" s="13">
        <v>0.36</v>
      </c>
      <c r="E5" s="13">
        <f t="shared" si="0"/>
        <v>3.1553674097170865</v>
      </c>
      <c r="F5" s="22">
        <f>16*Winter!C5</f>
        <v>8.48</v>
      </c>
      <c r="G5" s="23">
        <v>0.3</v>
      </c>
      <c r="H5" s="23">
        <f t="shared" si="1"/>
        <v>2.78724121191676</v>
      </c>
      <c r="I5" s="17">
        <f>Winter!D5*17</f>
        <v>7.31</v>
      </c>
      <c r="J5" s="18">
        <v>0.35</v>
      </c>
      <c r="K5" s="18">
        <f t="shared" si="2"/>
        <v>2.40268080885749</v>
      </c>
      <c r="L5" s="26">
        <f>12*Winter!E5</f>
        <v>6</v>
      </c>
      <c r="M5" s="26">
        <f t="shared" si="3"/>
        <v>1.9721046310731793</v>
      </c>
      <c r="P5" t="s">
        <v>41</v>
      </c>
      <c r="Q5" s="22">
        <f>MAX(F2:F49)</f>
        <v>52.8</v>
      </c>
      <c r="R5">
        <f>Q5*Q2</f>
        <v>17.354520753443975</v>
      </c>
    </row>
    <row r="6" spans="1:18" x14ac:dyDescent="0.3">
      <c r="A6" s="2">
        <v>8.3333333333333329E-2</v>
      </c>
      <c r="B6" s="4">
        <v>0.32</v>
      </c>
      <c r="C6" s="12">
        <f>20*Winter!B6</f>
        <v>9</v>
      </c>
      <c r="D6" s="13">
        <v>0.35</v>
      </c>
      <c r="E6" s="13">
        <f t="shared" si="0"/>
        <v>2.958156946609769</v>
      </c>
      <c r="F6" s="22">
        <f>16*Winter!C6</f>
        <v>8</v>
      </c>
      <c r="G6" s="23">
        <v>0.28999999999999998</v>
      </c>
      <c r="H6" s="23">
        <f t="shared" si="1"/>
        <v>2.6294728414309056</v>
      </c>
      <c r="I6" s="17">
        <f>Winter!D6*17</f>
        <v>6.97</v>
      </c>
      <c r="J6" s="18">
        <v>0.33</v>
      </c>
      <c r="K6" s="18">
        <f t="shared" si="2"/>
        <v>2.2909282130966764</v>
      </c>
      <c r="L6" s="26">
        <f>12*Winter!E6</f>
        <v>5.76</v>
      </c>
      <c r="M6" s="26">
        <f t="shared" si="3"/>
        <v>1.893220445830252</v>
      </c>
      <c r="P6" t="s">
        <v>42</v>
      </c>
      <c r="Q6" s="17">
        <f>MAX(I2:I49)</f>
        <v>45.900000000000006</v>
      </c>
      <c r="R6">
        <f>Q6*Q2</f>
        <v>15.086600427709824</v>
      </c>
    </row>
    <row r="7" spans="1:18" x14ac:dyDescent="0.3">
      <c r="A7" s="2">
        <v>0.10416666666666667</v>
      </c>
      <c r="B7" s="4">
        <v>0.31</v>
      </c>
      <c r="C7" s="12">
        <f>20*Winter!B7</f>
        <v>8.6</v>
      </c>
      <c r="D7" s="13">
        <v>0.34</v>
      </c>
      <c r="E7" s="13">
        <f t="shared" si="0"/>
        <v>2.8266833045382236</v>
      </c>
      <c r="F7" s="22">
        <f>16*Winter!C7</f>
        <v>7.52</v>
      </c>
      <c r="G7" s="23">
        <v>0.28000000000000003</v>
      </c>
      <c r="H7" s="23">
        <f t="shared" si="1"/>
        <v>2.4717044709450513</v>
      </c>
      <c r="I7" s="17">
        <f>Winter!D7*17</f>
        <v>6.63</v>
      </c>
      <c r="J7" s="18">
        <v>0.32</v>
      </c>
      <c r="K7" s="18">
        <f t="shared" si="2"/>
        <v>2.1791756173358632</v>
      </c>
      <c r="L7" s="26">
        <f>12*Winter!E7</f>
        <v>5.4</v>
      </c>
      <c r="M7" s="26">
        <f t="shared" si="3"/>
        <v>1.7748941679658614</v>
      </c>
      <c r="P7" t="s">
        <v>43</v>
      </c>
      <c r="Q7" s="26">
        <f>MAX(L2:L49)</f>
        <v>36</v>
      </c>
      <c r="R7">
        <f>Q7*Q2</f>
        <v>11.832627786439076</v>
      </c>
    </row>
    <row r="8" spans="1:18" x14ac:dyDescent="0.3">
      <c r="A8" s="2">
        <v>0.125</v>
      </c>
      <c r="B8" s="4">
        <v>0.3</v>
      </c>
      <c r="C8" s="12">
        <f>20*Winter!B8</f>
        <v>8.4</v>
      </c>
      <c r="D8" s="13">
        <v>0.33</v>
      </c>
      <c r="E8" s="13">
        <f t="shared" si="0"/>
        <v>2.7609464835024511</v>
      </c>
      <c r="F8" s="22">
        <f>16*Winter!C8</f>
        <v>7.36</v>
      </c>
      <c r="G8" s="23">
        <v>0.27</v>
      </c>
      <c r="H8" s="23">
        <f t="shared" si="1"/>
        <v>2.4191150141164335</v>
      </c>
      <c r="I8" s="17">
        <f>Winter!D8*17</f>
        <v>6.46</v>
      </c>
      <c r="J8" s="18">
        <v>0.31</v>
      </c>
      <c r="K8" s="18">
        <f t="shared" si="2"/>
        <v>2.1232993194554561</v>
      </c>
      <c r="L8" s="26">
        <f>12*Winter!E8</f>
        <v>5.16</v>
      </c>
      <c r="M8" s="26">
        <f t="shared" si="3"/>
        <v>1.6960099827229342</v>
      </c>
    </row>
    <row r="9" spans="1:18" x14ac:dyDescent="0.3">
      <c r="A9" s="2">
        <v>0.14583333333333334</v>
      </c>
      <c r="B9" s="4">
        <v>0.32</v>
      </c>
      <c r="C9" s="12">
        <f>20*Winter!B9</f>
        <v>9</v>
      </c>
      <c r="D9" s="13">
        <v>0.35</v>
      </c>
      <c r="E9" s="13">
        <f t="shared" si="0"/>
        <v>2.958156946609769</v>
      </c>
      <c r="F9" s="22">
        <f>16*Winter!C9</f>
        <v>8</v>
      </c>
      <c r="G9" s="23">
        <v>0.28999999999999998</v>
      </c>
      <c r="H9" s="23">
        <f t="shared" si="1"/>
        <v>2.6294728414309056</v>
      </c>
      <c r="I9" s="17">
        <f>Winter!D9*17</f>
        <v>6.97</v>
      </c>
      <c r="J9" s="18">
        <v>0.3</v>
      </c>
      <c r="K9" s="18">
        <f t="shared" si="2"/>
        <v>2.2909282130966764</v>
      </c>
      <c r="L9" s="26">
        <f>12*Winter!E9</f>
        <v>5.04</v>
      </c>
      <c r="M9" s="26">
        <f t="shared" si="3"/>
        <v>1.6565678901014707</v>
      </c>
      <c r="P9" t="s">
        <v>45</v>
      </c>
      <c r="Q9">
        <f>SUM(C2:C49)</f>
        <v>1341.2</v>
      </c>
    </row>
    <row r="10" spans="1:18" x14ac:dyDescent="0.3">
      <c r="A10" s="2">
        <v>0.16666666666666666</v>
      </c>
      <c r="B10" s="4">
        <v>0.35</v>
      </c>
      <c r="C10" s="12">
        <f>20*Winter!B10</f>
        <v>12</v>
      </c>
      <c r="D10" s="13">
        <v>0.39</v>
      </c>
      <c r="E10" s="13">
        <f t="shared" si="0"/>
        <v>3.9442092621463587</v>
      </c>
      <c r="F10" s="22">
        <f>16*Winter!C10</f>
        <v>10.56</v>
      </c>
      <c r="G10" s="23">
        <v>0.32</v>
      </c>
      <c r="H10" s="23">
        <f t="shared" si="1"/>
        <v>3.4709041506887957</v>
      </c>
      <c r="I10" s="17">
        <f>Winter!D10*17</f>
        <v>9.18</v>
      </c>
      <c r="J10" s="18">
        <v>0.32</v>
      </c>
      <c r="K10" s="18">
        <f t="shared" si="2"/>
        <v>3.017320085541964</v>
      </c>
      <c r="L10" s="26">
        <f>12*Winter!E10</f>
        <v>5.4</v>
      </c>
      <c r="M10" s="26">
        <f t="shared" si="3"/>
        <v>1.7748941679658614</v>
      </c>
      <c r="P10" t="s">
        <v>44</v>
      </c>
      <c r="Q10">
        <f>SUM(F2:F49)</f>
        <v>1180.9599999999998</v>
      </c>
    </row>
    <row r="11" spans="1:18" x14ac:dyDescent="0.3">
      <c r="A11" s="2">
        <v>0.1875</v>
      </c>
      <c r="B11" s="4">
        <v>0.45</v>
      </c>
      <c r="C11" s="12">
        <f>20*Winter!B11</f>
        <v>20</v>
      </c>
      <c r="D11" s="13">
        <v>0.5</v>
      </c>
      <c r="E11" s="13">
        <f t="shared" si="0"/>
        <v>6.5736821035772639</v>
      </c>
      <c r="F11" s="22">
        <f>16*Winter!C11</f>
        <v>17.600000000000001</v>
      </c>
      <c r="G11" s="23">
        <v>0.41</v>
      </c>
      <c r="H11" s="23">
        <f t="shared" si="1"/>
        <v>5.7848402511479931</v>
      </c>
      <c r="I11" s="17">
        <f>Winter!D11*17</f>
        <v>15.3</v>
      </c>
      <c r="J11" s="18">
        <v>0.35</v>
      </c>
      <c r="K11" s="18">
        <f t="shared" si="2"/>
        <v>5.0288668092366073</v>
      </c>
      <c r="L11" s="26">
        <f>12*Winter!E11</f>
        <v>7.1999999999999993</v>
      </c>
      <c r="M11" s="26">
        <f t="shared" si="3"/>
        <v>2.3665255572878148</v>
      </c>
      <c r="P11" t="s">
        <v>46</v>
      </c>
      <c r="Q11">
        <f>SUM(I2:I49)</f>
        <v>1026.8000000000002</v>
      </c>
    </row>
    <row r="12" spans="1:18" x14ac:dyDescent="0.3">
      <c r="A12" s="2">
        <v>0.20833333333333334</v>
      </c>
      <c r="B12" s="4">
        <v>0.7</v>
      </c>
      <c r="C12" s="12">
        <f>20*Winter!B12</f>
        <v>36</v>
      </c>
      <c r="D12" s="13">
        <v>0.77</v>
      </c>
      <c r="E12" s="13">
        <f t="shared" si="0"/>
        <v>11.832627786439076</v>
      </c>
      <c r="F12" s="22">
        <f>16*Winter!C12</f>
        <v>31.68</v>
      </c>
      <c r="G12" s="23">
        <v>0.63</v>
      </c>
      <c r="H12" s="23">
        <f t="shared" si="1"/>
        <v>10.412712452066387</v>
      </c>
      <c r="I12" s="17">
        <f>Winter!D12*17</f>
        <v>27.540000000000003</v>
      </c>
      <c r="J12" s="18">
        <v>0.45</v>
      </c>
      <c r="K12" s="18">
        <f t="shared" si="2"/>
        <v>9.0519602566258932</v>
      </c>
      <c r="L12" s="26">
        <f>12*Winter!E12</f>
        <v>12</v>
      </c>
      <c r="M12" s="26">
        <f t="shared" si="3"/>
        <v>3.9442092621463587</v>
      </c>
      <c r="P12" t="s">
        <v>47</v>
      </c>
      <c r="Q12">
        <f>SUM(L2:L49)</f>
        <v>804.71999999999991</v>
      </c>
    </row>
    <row r="13" spans="1:18" x14ac:dyDescent="0.3">
      <c r="A13" s="2">
        <v>0.22916666666666666</v>
      </c>
      <c r="B13" s="4">
        <v>1.1000000000000001</v>
      </c>
      <c r="C13" s="12">
        <f>20*Winter!B13</f>
        <v>48</v>
      </c>
      <c r="D13" s="13">
        <v>1.21</v>
      </c>
      <c r="E13" s="13">
        <f t="shared" si="0"/>
        <v>15.776837048585435</v>
      </c>
      <c r="F13" s="22">
        <f>16*Winter!C13</f>
        <v>42.24</v>
      </c>
      <c r="G13" s="23">
        <v>0.99</v>
      </c>
      <c r="H13" s="23">
        <f t="shared" si="1"/>
        <v>13.883616602755183</v>
      </c>
      <c r="I13" s="17">
        <f>Winter!D13*17</f>
        <v>36.72</v>
      </c>
      <c r="J13" s="18">
        <v>0.7</v>
      </c>
      <c r="K13" s="18">
        <f t="shared" si="2"/>
        <v>12.069280342167856</v>
      </c>
      <c r="L13" s="26">
        <f>12*Winter!E13</f>
        <v>21.6</v>
      </c>
      <c r="M13" s="26">
        <f t="shared" si="3"/>
        <v>7.0995766718634457</v>
      </c>
    </row>
    <row r="14" spans="1:18" x14ac:dyDescent="0.3">
      <c r="A14" s="2">
        <v>0.25</v>
      </c>
      <c r="B14" s="4">
        <v>1.5</v>
      </c>
      <c r="C14" s="12">
        <f>20*Winter!B14</f>
        <v>56</v>
      </c>
      <c r="D14" s="13">
        <v>1.65</v>
      </c>
      <c r="E14" s="13">
        <f t="shared" si="0"/>
        <v>18.406309890016338</v>
      </c>
      <c r="F14" s="22">
        <f>16*Winter!C14</f>
        <v>49.28</v>
      </c>
      <c r="G14" s="23">
        <v>1.35</v>
      </c>
      <c r="H14" s="23">
        <f t="shared" si="1"/>
        <v>16.197552703214381</v>
      </c>
      <c r="I14" s="17">
        <f>Winter!D14*17</f>
        <v>42.84</v>
      </c>
      <c r="J14" s="18">
        <v>1.1000000000000001</v>
      </c>
      <c r="K14" s="18">
        <f t="shared" si="2"/>
        <v>14.080827065862501</v>
      </c>
      <c r="L14" s="26">
        <f>12*Winter!E14</f>
        <v>28.799999999999997</v>
      </c>
      <c r="M14" s="26">
        <f t="shared" si="3"/>
        <v>9.4661022291512591</v>
      </c>
      <c r="Q14">
        <f>SUM(Q9:Q12)</f>
        <v>4353.68</v>
      </c>
    </row>
    <row r="15" spans="1:18" x14ac:dyDescent="0.3">
      <c r="A15" s="2">
        <v>0.27083333333333331</v>
      </c>
      <c r="B15" s="4">
        <v>1.8</v>
      </c>
      <c r="C15" s="12">
        <f>20*Winter!B15</f>
        <v>60</v>
      </c>
      <c r="D15" s="13">
        <v>1.98</v>
      </c>
      <c r="E15" s="13">
        <f t="shared" si="0"/>
        <v>19.721046310731793</v>
      </c>
      <c r="F15" s="22">
        <f>16*Winter!C15</f>
        <v>52.8</v>
      </c>
      <c r="G15" s="23">
        <v>1.62</v>
      </c>
      <c r="H15" s="23">
        <f t="shared" si="1"/>
        <v>17.354520753443975</v>
      </c>
      <c r="I15" s="17">
        <f>Winter!D15*17</f>
        <v>45.900000000000006</v>
      </c>
      <c r="J15" s="18">
        <v>1.5</v>
      </c>
      <c r="K15" s="18">
        <f t="shared" si="2"/>
        <v>15.086600427709824</v>
      </c>
      <c r="L15" s="26">
        <f>12*Winter!E15</f>
        <v>33.599999999999994</v>
      </c>
      <c r="M15" s="26">
        <f t="shared" si="3"/>
        <v>11.043785934009803</v>
      </c>
    </row>
    <row r="16" spans="1:18" x14ac:dyDescent="0.3">
      <c r="A16" s="2">
        <v>0.29166666666666669</v>
      </c>
      <c r="B16" s="4">
        <v>1.6</v>
      </c>
      <c r="C16" s="12">
        <f>20*Winter!B16</f>
        <v>52</v>
      </c>
      <c r="D16" s="13">
        <v>1.76</v>
      </c>
      <c r="E16" s="13">
        <f t="shared" si="0"/>
        <v>17.091573469300887</v>
      </c>
      <c r="F16" s="22">
        <f>16*Winter!C16</f>
        <v>45.76</v>
      </c>
      <c r="G16" s="23">
        <v>1.44</v>
      </c>
      <c r="H16" s="23">
        <f t="shared" si="1"/>
        <v>15.04058465298478</v>
      </c>
      <c r="I16" s="17">
        <f>Winter!D16*17</f>
        <v>39.78</v>
      </c>
      <c r="J16" s="18">
        <v>1.8</v>
      </c>
      <c r="K16" s="18">
        <f t="shared" si="2"/>
        <v>13.075053704015179</v>
      </c>
      <c r="L16" s="26">
        <f>12*Winter!E16</f>
        <v>36</v>
      </c>
      <c r="M16" s="26">
        <f t="shared" si="3"/>
        <v>11.832627786439076</v>
      </c>
    </row>
    <row r="17" spans="1:13" x14ac:dyDescent="0.3">
      <c r="A17" s="2">
        <v>0.3125</v>
      </c>
      <c r="B17" s="4">
        <v>1.2</v>
      </c>
      <c r="C17" s="12">
        <f>20*Winter!B17</f>
        <v>40</v>
      </c>
      <c r="D17" s="13">
        <v>1.32</v>
      </c>
      <c r="E17" s="13">
        <f t="shared" si="0"/>
        <v>13.147364207154528</v>
      </c>
      <c r="F17" s="22">
        <f>16*Winter!C17</f>
        <v>35.200000000000003</v>
      </c>
      <c r="G17" s="23">
        <v>1.08</v>
      </c>
      <c r="H17" s="23">
        <f t="shared" si="1"/>
        <v>11.569680502295986</v>
      </c>
      <c r="I17" s="17">
        <f>Winter!D17*17</f>
        <v>30.6</v>
      </c>
      <c r="J17" s="18">
        <v>1.6</v>
      </c>
      <c r="K17" s="18">
        <f t="shared" si="2"/>
        <v>10.057733618473215</v>
      </c>
      <c r="L17" s="26">
        <f>12*Winter!E17</f>
        <v>31.200000000000003</v>
      </c>
      <c r="M17" s="26">
        <f t="shared" si="3"/>
        <v>10.254944081580533</v>
      </c>
    </row>
    <row r="18" spans="1:13" x14ac:dyDescent="0.3">
      <c r="A18" s="2">
        <v>0.33333333333333331</v>
      </c>
      <c r="B18" s="4">
        <v>1</v>
      </c>
      <c r="C18" s="12">
        <f>20*Winter!B18</f>
        <v>32</v>
      </c>
      <c r="D18" s="13">
        <v>1.1000000000000001</v>
      </c>
      <c r="E18" s="13">
        <f t="shared" si="0"/>
        <v>10.517891365723623</v>
      </c>
      <c r="F18" s="22">
        <f>16*Winter!C18</f>
        <v>28.16</v>
      </c>
      <c r="G18" s="23">
        <v>0.9</v>
      </c>
      <c r="H18" s="23">
        <f t="shared" si="1"/>
        <v>9.2557444018367878</v>
      </c>
      <c r="I18" s="17">
        <f>Winter!D18*17</f>
        <v>24.48</v>
      </c>
      <c r="J18" s="18">
        <v>1.2</v>
      </c>
      <c r="K18" s="18">
        <f t="shared" si="2"/>
        <v>8.0461868947785717</v>
      </c>
      <c r="L18" s="26">
        <f>12*Winter!E18</f>
        <v>24</v>
      </c>
      <c r="M18" s="26">
        <f t="shared" si="3"/>
        <v>7.8884185242927174</v>
      </c>
    </row>
    <row r="19" spans="1:13" x14ac:dyDescent="0.3">
      <c r="A19" s="2">
        <v>0.35416666666666669</v>
      </c>
      <c r="B19" s="4">
        <v>0.85</v>
      </c>
      <c r="C19" s="12">
        <f>20*Winter!B19</f>
        <v>26</v>
      </c>
      <c r="D19" s="13">
        <v>0.94</v>
      </c>
      <c r="E19" s="13">
        <f t="shared" si="0"/>
        <v>8.5457867346504433</v>
      </c>
      <c r="F19" s="22">
        <f>16*Winter!C19</f>
        <v>22.88</v>
      </c>
      <c r="G19" s="23">
        <v>0.77</v>
      </c>
      <c r="H19" s="23">
        <f t="shared" si="1"/>
        <v>7.52029232649239</v>
      </c>
      <c r="I19" s="17">
        <f>Winter!D19*17</f>
        <v>19.89</v>
      </c>
      <c r="J19" s="18">
        <v>1</v>
      </c>
      <c r="K19" s="18">
        <f t="shared" si="2"/>
        <v>6.5375268520075895</v>
      </c>
      <c r="L19" s="26">
        <f>12*Winter!E19</f>
        <v>19.200000000000003</v>
      </c>
      <c r="M19" s="26">
        <f t="shared" si="3"/>
        <v>6.3107348194341748</v>
      </c>
    </row>
    <row r="20" spans="1:13" x14ac:dyDescent="0.3">
      <c r="A20" s="2">
        <v>0.375</v>
      </c>
      <c r="B20" s="4">
        <v>0.75</v>
      </c>
      <c r="C20" s="12">
        <f>20*Winter!B20</f>
        <v>22</v>
      </c>
      <c r="D20" s="13">
        <v>0.83</v>
      </c>
      <c r="E20" s="13">
        <f t="shared" si="0"/>
        <v>7.2310503139349906</v>
      </c>
      <c r="F20" s="22">
        <f>16*Winter!C20</f>
        <v>19.36</v>
      </c>
      <c r="G20" s="23">
        <v>0.68</v>
      </c>
      <c r="H20" s="23">
        <f t="shared" si="1"/>
        <v>6.3633242762627917</v>
      </c>
      <c r="I20" s="17">
        <f>Winter!D20*17</f>
        <v>16.829999999999998</v>
      </c>
      <c r="J20" s="18">
        <v>0.85</v>
      </c>
      <c r="K20" s="18">
        <f t="shared" si="2"/>
        <v>5.5317534901602672</v>
      </c>
      <c r="L20" s="26">
        <f>12*Winter!E20</f>
        <v>15.600000000000001</v>
      </c>
      <c r="M20" s="26">
        <f t="shared" si="3"/>
        <v>5.1274720407902663</v>
      </c>
    </row>
    <row r="21" spans="1:13" x14ac:dyDescent="0.3">
      <c r="A21" s="2">
        <v>0.39583333333333331</v>
      </c>
      <c r="B21" s="4">
        <v>0.7</v>
      </c>
      <c r="C21" s="12">
        <f>20*Winter!B21</f>
        <v>20</v>
      </c>
      <c r="D21" s="13">
        <v>0.77</v>
      </c>
      <c r="E21" s="13">
        <f t="shared" si="0"/>
        <v>6.5736821035772639</v>
      </c>
      <c r="F21" s="22">
        <f>16*Winter!C21</f>
        <v>17.600000000000001</v>
      </c>
      <c r="G21" s="23">
        <v>0.63</v>
      </c>
      <c r="H21" s="23">
        <f t="shared" si="1"/>
        <v>5.7848402511479931</v>
      </c>
      <c r="I21" s="17">
        <f>Winter!D21*17</f>
        <v>15.3</v>
      </c>
      <c r="J21" s="18">
        <v>0.75</v>
      </c>
      <c r="K21" s="18">
        <f t="shared" si="2"/>
        <v>5.0288668092366073</v>
      </c>
      <c r="L21" s="26">
        <f>12*Winter!E21</f>
        <v>13.200000000000001</v>
      </c>
      <c r="M21" s="26">
        <f t="shared" si="3"/>
        <v>4.3386301883609946</v>
      </c>
    </row>
    <row r="22" spans="1:13" x14ac:dyDescent="0.3">
      <c r="A22" s="2">
        <v>0.41666666666666669</v>
      </c>
      <c r="B22" s="4">
        <v>0.68</v>
      </c>
      <c r="C22" s="12">
        <f>20*Winter!B22</f>
        <v>19</v>
      </c>
      <c r="D22" s="13">
        <v>0.75</v>
      </c>
      <c r="E22" s="13">
        <f t="shared" si="0"/>
        <v>6.244997998398401</v>
      </c>
      <c r="F22" s="22">
        <f>16*Winter!C22</f>
        <v>16.8</v>
      </c>
      <c r="G22" s="23">
        <v>0.61</v>
      </c>
      <c r="H22" s="23">
        <f t="shared" si="1"/>
        <v>5.5218929670049022</v>
      </c>
      <c r="I22" s="17">
        <f>Winter!D22*17</f>
        <v>14.62</v>
      </c>
      <c r="J22" s="18">
        <v>0.7</v>
      </c>
      <c r="K22" s="18">
        <f t="shared" si="2"/>
        <v>4.80536161771498</v>
      </c>
      <c r="L22" s="26">
        <f>12*Winter!E22</f>
        <v>12</v>
      </c>
      <c r="M22" s="26">
        <f t="shared" si="3"/>
        <v>3.9442092621463587</v>
      </c>
    </row>
    <row r="23" spans="1:13" x14ac:dyDescent="0.3">
      <c r="A23" s="2">
        <v>0.4375</v>
      </c>
      <c r="B23" s="4">
        <v>0.65</v>
      </c>
      <c r="C23" s="12">
        <f>20*Winter!B23</f>
        <v>18</v>
      </c>
      <c r="D23" s="13">
        <v>0.72</v>
      </c>
      <c r="E23" s="13">
        <f t="shared" si="0"/>
        <v>5.916313893219538</v>
      </c>
      <c r="F23" s="22">
        <f>16*Winter!C23</f>
        <v>15.84</v>
      </c>
      <c r="G23" s="23">
        <v>0.59</v>
      </c>
      <c r="H23" s="23">
        <f t="shared" si="1"/>
        <v>5.2063562260331935</v>
      </c>
      <c r="I23" s="17">
        <f>Winter!D23*17</f>
        <v>13.770000000000001</v>
      </c>
      <c r="J23" s="18">
        <v>0.68</v>
      </c>
      <c r="K23" s="18">
        <f t="shared" si="2"/>
        <v>4.5259801283129466</v>
      </c>
      <c r="L23" s="26">
        <f>12*Winter!E23</f>
        <v>11.399999999999999</v>
      </c>
      <c r="M23" s="26">
        <f t="shared" si="3"/>
        <v>3.7469987990390399</v>
      </c>
    </row>
    <row r="24" spans="1:13" x14ac:dyDescent="0.3">
      <c r="A24" s="2">
        <v>0.45833333333333331</v>
      </c>
      <c r="B24" s="4">
        <v>0.63</v>
      </c>
      <c r="C24" s="12">
        <f>20*Winter!B24</f>
        <v>17</v>
      </c>
      <c r="D24" s="13">
        <v>0.69</v>
      </c>
      <c r="E24" s="13">
        <f t="shared" si="0"/>
        <v>5.5876297880406742</v>
      </c>
      <c r="F24" s="22">
        <f>16*Winter!C24</f>
        <v>15.04</v>
      </c>
      <c r="G24" s="23">
        <v>0.56999999999999995</v>
      </c>
      <c r="H24" s="23">
        <f t="shared" si="1"/>
        <v>4.9434089418901026</v>
      </c>
      <c r="I24" s="17">
        <f>Winter!D24*17</f>
        <v>13.09</v>
      </c>
      <c r="J24" s="18">
        <v>0.65</v>
      </c>
      <c r="K24" s="18">
        <f t="shared" si="2"/>
        <v>4.3024749367913193</v>
      </c>
      <c r="L24" s="26">
        <f>12*Winter!E24</f>
        <v>10.8</v>
      </c>
      <c r="M24" s="26">
        <f t="shared" si="3"/>
        <v>3.5497883359317228</v>
      </c>
    </row>
    <row r="25" spans="1:13" x14ac:dyDescent="0.3">
      <c r="A25" s="2">
        <v>0.47916666666666669</v>
      </c>
      <c r="B25" s="4">
        <v>0.6</v>
      </c>
      <c r="C25" s="12">
        <f>20*Winter!B25</f>
        <v>16</v>
      </c>
      <c r="D25" s="13">
        <v>0.66</v>
      </c>
      <c r="E25" s="13">
        <f t="shared" si="0"/>
        <v>5.2589456828618113</v>
      </c>
      <c r="F25" s="22">
        <f>16*Winter!C25</f>
        <v>14.08</v>
      </c>
      <c r="G25" s="23">
        <v>0.54</v>
      </c>
      <c r="H25" s="23">
        <f t="shared" si="1"/>
        <v>4.6278722009183939</v>
      </c>
      <c r="I25" s="17">
        <f>Winter!D25*17</f>
        <v>12.24</v>
      </c>
      <c r="J25" s="18">
        <v>0.63</v>
      </c>
      <c r="K25" s="18">
        <f t="shared" si="2"/>
        <v>4.0230934473892859</v>
      </c>
      <c r="L25" s="26">
        <f>12*Winter!E25</f>
        <v>10.199999999999999</v>
      </c>
      <c r="M25" s="26">
        <f t="shared" si="3"/>
        <v>3.3525778728244044</v>
      </c>
    </row>
    <row r="26" spans="1:13" x14ac:dyDescent="0.3">
      <c r="A26" s="2">
        <v>0.5</v>
      </c>
      <c r="B26" s="4">
        <v>0.6</v>
      </c>
      <c r="C26" s="12">
        <f>20*Winter!B26</f>
        <v>15.600000000000001</v>
      </c>
      <c r="D26" s="13">
        <v>0.66</v>
      </c>
      <c r="E26" s="13">
        <f t="shared" si="0"/>
        <v>5.1274720407902663</v>
      </c>
      <c r="F26" s="22">
        <f>16*Winter!C26</f>
        <v>13.76</v>
      </c>
      <c r="G26" s="23">
        <v>0.54</v>
      </c>
      <c r="H26" s="23">
        <f t="shared" si="1"/>
        <v>4.5226932872611574</v>
      </c>
      <c r="I26" s="17">
        <f>Winter!D26*17</f>
        <v>11.899999999999999</v>
      </c>
      <c r="J26" s="18">
        <v>0.6</v>
      </c>
      <c r="K26" s="18">
        <f t="shared" si="2"/>
        <v>3.9113408516284718</v>
      </c>
      <c r="L26" s="26">
        <f>12*Winter!E26</f>
        <v>9.6000000000000014</v>
      </c>
      <c r="M26" s="26">
        <f t="shared" si="3"/>
        <v>3.1553674097170874</v>
      </c>
    </row>
    <row r="27" spans="1:13" x14ac:dyDescent="0.3">
      <c r="A27" s="2">
        <v>0.52083333333333337</v>
      </c>
      <c r="B27" s="4">
        <v>0.62</v>
      </c>
      <c r="C27" s="12">
        <f>20*Winter!B27</f>
        <v>15</v>
      </c>
      <c r="D27" s="13">
        <v>0.68</v>
      </c>
      <c r="E27" s="13">
        <f t="shared" si="0"/>
        <v>4.9302615776829484</v>
      </c>
      <c r="F27" s="22">
        <f>16*Winter!C27</f>
        <v>13.28</v>
      </c>
      <c r="G27" s="23">
        <v>0.56000000000000005</v>
      </c>
      <c r="H27" s="23">
        <f t="shared" si="1"/>
        <v>4.364924916775303</v>
      </c>
      <c r="I27" s="17">
        <f>Winter!D27*17</f>
        <v>11.56</v>
      </c>
      <c r="J27" s="18">
        <v>0.6</v>
      </c>
      <c r="K27" s="18">
        <f t="shared" si="2"/>
        <v>3.799588255867659</v>
      </c>
      <c r="L27" s="26">
        <f>12*Winter!E27</f>
        <v>9.36</v>
      </c>
      <c r="M27" s="26">
        <f t="shared" si="3"/>
        <v>3.0764832244741593</v>
      </c>
    </row>
    <row r="28" spans="1:13" x14ac:dyDescent="0.3">
      <c r="A28" s="2">
        <v>0.54166666666666663</v>
      </c>
      <c r="B28" s="4">
        <v>0.65</v>
      </c>
      <c r="C28" s="12">
        <f>20*Winter!B28</f>
        <v>15</v>
      </c>
      <c r="D28" s="13">
        <v>0.72</v>
      </c>
      <c r="E28" s="13">
        <f t="shared" si="0"/>
        <v>4.9302615776829484</v>
      </c>
      <c r="F28" s="22">
        <f>16*Winter!C28</f>
        <v>13.28</v>
      </c>
      <c r="G28" s="23">
        <v>0.59</v>
      </c>
      <c r="H28" s="23">
        <f t="shared" si="1"/>
        <v>4.364924916775303</v>
      </c>
      <c r="I28" s="17">
        <f>Winter!D28*17</f>
        <v>11.56</v>
      </c>
      <c r="J28" s="18">
        <v>0.62</v>
      </c>
      <c r="K28" s="18">
        <f t="shared" si="2"/>
        <v>3.799588255867659</v>
      </c>
      <c r="L28" s="26">
        <f>12*Winter!E28</f>
        <v>9</v>
      </c>
      <c r="M28" s="26">
        <f t="shared" si="3"/>
        <v>2.958156946609769</v>
      </c>
    </row>
    <row r="29" spans="1:13" x14ac:dyDescent="0.3">
      <c r="A29" s="2">
        <v>0.5625</v>
      </c>
      <c r="B29" s="4">
        <v>0.7</v>
      </c>
      <c r="C29" s="12">
        <f>20*Winter!B29</f>
        <v>16</v>
      </c>
      <c r="D29" s="13">
        <v>0.77</v>
      </c>
      <c r="E29" s="13">
        <f t="shared" si="0"/>
        <v>5.2589456828618113</v>
      </c>
      <c r="F29" s="22">
        <f>16*Winter!C29</f>
        <v>14.08</v>
      </c>
      <c r="G29" s="23">
        <v>0.63</v>
      </c>
      <c r="H29" s="23">
        <f t="shared" si="1"/>
        <v>4.6278722009183939</v>
      </c>
      <c r="I29" s="17">
        <f>Winter!D29*17</f>
        <v>12.24</v>
      </c>
      <c r="J29" s="18">
        <v>0.65</v>
      </c>
      <c r="K29" s="18">
        <f t="shared" si="2"/>
        <v>4.0230934473892859</v>
      </c>
      <c r="L29" s="26">
        <f>12*Winter!E29</f>
        <v>9</v>
      </c>
      <c r="M29" s="26">
        <f t="shared" si="3"/>
        <v>2.958156946609769</v>
      </c>
    </row>
    <row r="30" spans="1:13" x14ac:dyDescent="0.3">
      <c r="A30" s="2">
        <v>0.58333333333333337</v>
      </c>
      <c r="B30" s="4">
        <v>0.75</v>
      </c>
      <c r="C30" s="12">
        <f>20*Winter!B30</f>
        <v>18</v>
      </c>
      <c r="D30" s="13">
        <v>0.83</v>
      </c>
      <c r="E30" s="13">
        <f t="shared" si="0"/>
        <v>5.916313893219538</v>
      </c>
      <c r="F30" s="22">
        <f>16*Winter!C30</f>
        <v>15.84</v>
      </c>
      <c r="G30" s="23">
        <v>0.68</v>
      </c>
      <c r="H30" s="23">
        <f t="shared" si="1"/>
        <v>5.2063562260331935</v>
      </c>
      <c r="I30" s="17">
        <f>Winter!D30*17</f>
        <v>13.770000000000001</v>
      </c>
      <c r="J30" s="18">
        <v>0.7</v>
      </c>
      <c r="K30" s="18">
        <f t="shared" si="2"/>
        <v>4.5259801283129466</v>
      </c>
      <c r="L30" s="26">
        <f>12*Winter!E30</f>
        <v>9.6000000000000014</v>
      </c>
      <c r="M30" s="26">
        <f t="shared" si="3"/>
        <v>3.1553674097170874</v>
      </c>
    </row>
    <row r="31" spans="1:13" x14ac:dyDescent="0.3">
      <c r="A31" s="2">
        <v>0.60416666666666663</v>
      </c>
      <c r="B31" s="4">
        <v>0.85</v>
      </c>
      <c r="C31" s="12">
        <f>20*Winter!B31</f>
        <v>20</v>
      </c>
      <c r="D31" s="13">
        <v>0.94</v>
      </c>
      <c r="E31" s="13">
        <f t="shared" si="0"/>
        <v>6.5736821035772639</v>
      </c>
      <c r="F31" s="22">
        <f>16*Winter!C31</f>
        <v>17.600000000000001</v>
      </c>
      <c r="G31" s="23">
        <v>0.77</v>
      </c>
      <c r="H31" s="23">
        <f t="shared" si="1"/>
        <v>5.7848402511479931</v>
      </c>
      <c r="I31" s="17">
        <f>Winter!D31*17</f>
        <v>15.3</v>
      </c>
      <c r="J31" s="18">
        <v>0.75</v>
      </c>
      <c r="K31" s="18">
        <f t="shared" si="2"/>
        <v>5.0288668092366073</v>
      </c>
      <c r="L31" s="26">
        <f>12*Winter!E31</f>
        <v>10.8</v>
      </c>
      <c r="M31" s="26">
        <f t="shared" si="3"/>
        <v>3.5497883359317228</v>
      </c>
    </row>
    <row r="32" spans="1:13" x14ac:dyDescent="0.3">
      <c r="A32" s="2">
        <v>0.625</v>
      </c>
      <c r="B32" s="4">
        <v>1</v>
      </c>
      <c r="C32" s="12">
        <f>20*Winter!B32</f>
        <v>24</v>
      </c>
      <c r="D32" s="13">
        <v>1.1000000000000001</v>
      </c>
      <c r="E32" s="13">
        <f t="shared" si="0"/>
        <v>7.8884185242927174</v>
      </c>
      <c r="F32" s="22">
        <f>16*Winter!C32</f>
        <v>21.12</v>
      </c>
      <c r="G32" s="23">
        <v>0.9</v>
      </c>
      <c r="H32" s="23">
        <f t="shared" si="1"/>
        <v>6.9418083013775913</v>
      </c>
      <c r="I32" s="17">
        <f>Winter!D32*17</f>
        <v>18.36</v>
      </c>
      <c r="J32" s="18">
        <v>0.85</v>
      </c>
      <c r="K32" s="18">
        <f t="shared" si="2"/>
        <v>6.0346401710839279</v>
      </c>
      <c r="L32" s="26">
        <f>12*Winter!E32</f>
        <v>12</v>
      </c>
      <c r="M32" s="26">
        <f t="shared" si="3"/>
        <v>3.9442092621463587</v>
      </c>
    </row>
    <row r="33" spans="1:13" x14ac:dyDescent="0.3">
      <c r="A33" s="2">
        <v>0.64583333333333337</v>
      </c>
      <c r="B33" s="4">
        <v>1.2</v>
      </c>
      <c r="C33" s="12">
        <f>20*Winter!B33</f>
        <v>30</v>
      </c>
      <c r="D33" s="13">
        <v>1.32</v>
      </c>
      <c r="E33" s="13">
        <f t="shared" si="0"/>
        <v>9.8605231553658967</v>
      </c>
      <c r="F33" s="22">
        <f>16*Winter!C33</f>
        <v>26.4</v>
      </c>
      <c r="G33" s="23">
        <v>1.08</v>
      </c>
      <c r="H33" s="23">
        <f t="shared" si="1"/>
        <v>8.6772603767219874</v>
      </c>
      <c r="I33" s="17">
        <f>Winter!D33*17</f>
        <v>22.950000000000003</v>
      </c>
      <c r="J33" s="18">
        <v>1</v>
      </c>
      <c r="K33" s="18">
        <f t="shared" si="2"/>
        <v>7.5433002138549119</v>
      </c>
      <c r="L33" s="26">
        <f>12*Winter!E33</f>
        <v>14.399999999999999</v>
      </c>
      <c r="M33" s="26">
        <f t="shared" si="3"/>
        <v>4.7330511145756295</v>
      </c>
    </row>
    <row r="34" spans="1:13" x14ac:dyDescent="0.3">
      <c r="A34" s="2">
        <v>0.66666666666666663</v>
      </c>
      <c r="B34" s="4">
        <v>1.5</v>
      </c>
      <c r="C34" s="12">
        <f>20*Winter!B34</f>
        <v>40</v>
      </c>
      <c r="D34" s="13">
        <v>1.65</v>
      </c>
      <c r="E34" s="13">
        <f t="shared" si="0"/>
        <v>13.147364207154528</v>
      </c>
      <c r="F34" s="22">
        <f>16*Winter!C34</f>
        <v>35.200000000000003</v>
      </c>
      <c r="G34" s="23">
        <v>1.35</v>
      </c>
      <c r="H34" s="23">
        <f t="shared" si="1"/>
        <v>11.569680502295986</v>
      </c>
      <c r="I34" s="17">
        <f>Winter!D34*17</f>
        <v>30.6</v>
      </c>
      <c r="J34" s="18">
        <v>1.2</v>
      </c>
      <c r="K34" s="18">
        <f t="shared" si="2"/>
        <v>10.057733618473215</v>
      </c>
      <c r="L34" s="26">
        <f>12*Winter!E34</f>
        <v>18</v>
      </c>
      <c r="M34" s="26">
        <f t="shared" si="3"/>
        <v>5.916313893219538</v>
      </c>
    </row>
    <row r="35" spans="1:13" x14ac:dyDescent="0.3">
      <c r="A35" s="2">
        <v>0.6875</v>
      </c>
      <c r="B35" s="4">
        <v>1.8</v>
      </c>
      <c r="C35" s="12">
        <f>20*Winter!B35</f>
        <v>48</v>
      </c>
      <c r="D35" s="13">
        <v>1.98</v>
      </c>
      <c r="E35" s="13">
        <f t="shared" si="0"/>
        <v>15.776837048585435</v>
      </c>
      <c r="F35" s="22">
        <f>16*Winter!C35</f>
        <v>42.24</v>
      </c>
      <c r="G35" s="23">
        <v>1.62</v>
      </c>
      <c r="H35" s="23">
        <f t="shared" si="1"/>
        <v>13.883616602755183</v>
      </c>
      <c r="I35" s="17">
        <f>Winter!D35*17</f>
        <v>36.72</v>
      </c>
      <c r="J35" s="18">
        <v>1.5</v>
      </c>
      <c r="K35" s="18">
        <f t="shared" si="2"/>
        <v>12.069280342167856</v>
      </c>
      <c r="L35" s="26">
        <f>12*Winter!E35</f>
        <v>24</v>
      </c>
      <c r="M35" s="26">
        <f t="shared" si="3"/>
        <v>7.8884185242927174</v>
      </c>
    </row>
    <row r="36" spans="1:13" x14ac:dyDescent="0.3">
      <c r="A36" s="2">
        <v>0.70833333333333337</v>
      </c>
      <c r="B36" s="4">
        <v>2.1</v>
      </c>
      <c r="C36" s="12">
        <f>20*Winter!B36</f>
        <v>54</v>
      </c>
      <c r="D36" s="13">
        <v>2.31</v>
      </c>
      <c r="E36" s="13">
        <f t="shared" si="0"/>
        <v>17.748941679658614</v>
      </c>
      <c r="F36" s="22">
        <f>16*Winter!C36</f>
        <v>47.52</v>
      </c>
      <c r="G36" s="23">
        <v>1.89</v>
      </c>
      <c r="H36" s="23">
        <f t="shared" si="1"/>
        <v>15.61906867809958</v>
      </c>
      <c r="I36" s="17">
        <f>Winter!D36*17</f>
        <v>41.31</v>
      </c>
      <c r="J36" s="18">
        <v>1.8</v>
      </c>
      <c r="K36" s="18">
        <f t="shared" si="2"/>
        <v>13.57794038493884</v>
      </c>
      <c r="L36" s="26">
        <f>12*Winter!E36</f>
        <v>28.799999999999997</v>
      </c>
      <c r="M36" s="26">
        <f t="shared" si="3"/>
        <v>9.4661022291512591</v>
      </c>
    </row>
    <row r="37" spans="1:13" x14ac:dyDescent="0.3">
      <c r="A37" s="2">
        <v>0.72916666666666663</v>
      </c>
      <c r="B37" s="4">
        <v>2.2999999999999998</v>
      </c>
      <c r="C37" s="12">
        <f>20*Winter!B37</f>
        <v>58</v>
      </c>
      <c r="D37" s="13">
        <v>2.5299999999999998</v>
      </c>
      <c r="E37" s="13">
        <f t="shared" si="0"/>
        <v>19.063678100374066</v>
      </c>
      <c r="F37" s="22">
        <f>16*Winter!C37</f>
        <v>51.04</v>
      </c>
      <c r="G37" s="23">
        <v>2.0699999999999998</v>
      </c>
      <c r="H37" s="23">
        <f t="shared" si="1"/>
        <v>16.776036728329178</v>
      </c>
      <c r="I37" s="17">
        <f>Winter!D37*17</f>
        <v>44.37</v>
      </c>
      <c r="J37" s="18">
        <v>2.1</v>
      </c>
      <c r="K37" s="18">
        <f t="shared" si="2"/>
        <v>14.58371374678616</v>
      </c>
      <c r="L37" s="26">
        <f>12*Winter!E37</f>
        <v>32.400000000000006</v>
      </c>
      <c r="M37" s="26">
        <f t="shared" si="3"/>
        <v>10.64936500779517</v>
      </c>
    </row>
    <row r="38" spans="1:13" x14ac:dyDescent="0.3">
      <c r="A38" s="2">
        <v>0.75</v>
      </c>
      <c r="B38" s="4">
        <v>2.2000000000000002</v>
      </c>
      <c r="C38" s="12">
        <f>20*Winter!B38</f>
        <v>60</v>
      </c>
      <c r="D38" s="13">
        <v>2.42</v>
      </c>
      <c r="E38" s="13">
        <f t="shared" si="0"/>
        <v>19.721046310731793</v>
      </c>
      <c r="F38" s="22">
        <f>16*Winter!C38</f>
        <v>52.8</v>
      </c>
      <c r="G38" s="23">
        <v>1.98</v>
      </c>
      <c r="H38" s="23">
        <f t="shared" si="1"/>
        <v>17.354520753443975</v>
      </c>
      <c r="I38" s="17">
        <f>Winter!D38*17</f>
        <v>45.900000000000006</v>
      </c>
      <c r="J38" s="18">
        <v>2.2999999999999998</v>
      </c>
      <c r="K38" s="18">
        <f t="shared" si="2"/>
        <v>15.086600427709824</v>
      </c>
      <c r="L38" s="26">
        <f>12*Winter!E38</f>
        <v>34.799999999999997</v>
      </c>
      <c r="M38" s="26">
        <f t="shared" si="3"/>
        <v>11.438206860224438</v>
      </c>
    </row>
    <row r="39" spans="1:13" x14ac:dyDescent="0.3">
      <c r="A39" s="2">
        <v>0.77083333333333337</v>
      </c>
      <c r="B39" s="4">
        <v>2.1</v>
      </c>
      <c r="C39" s="12">
        <f>20*Winter!B39</f>
        <v>58</v>
      </c>
      <c r="D39" s="13">
        <v>2.31</v>
      </c>
      <c r="E39" s="13">
        <f t="shared" si="0"/>
        <v>19.063678100374066</v>
      </c>
      <c r="F39" s="22">
        <f>16*Winter!C39</f>
        <v>51.04</v>
      </c>
      <c r="G39" s="23">
        <v>1.89</v>
      </c>
      <c r="H39" s="23">
        <f t="shared" si="1"/>
        <v>16.776036728329178</v>
      </c>
      <c r="I39" s="17">
        <f>Winter!D39*17</f>
        <v>44.37</v>
      </c>
      <c r="J39" s="18">
        <v>2.2000000000000002</v>
      </c>
      <c r="K39" s="18">
        <f t="shared" si="2"/>
        <v>14.58371374678616</v>
      </c>
      <c r="L39" s="26">
        <f>12*Winter!E39</f>
        <v>36</v>
      </c>
      <c r="M39" s="26">
        <f t="shared" si="3"/>
        <v>11.832627786439076</v>
      </c>
    </row>
    <row r="40" spans="1:13" x14ac:dyDescent="0.3">
      <c r="A40" s="2">
        <v>0.79166666666666663</v>
      </c>
      <c r="B40" s="4">
        <v>1.9</v>
      </c>
      <c r="C40" s="12">
        <f>20*Winter!B40</f>
        <v>54</v>
      </c>
      <c r="D40" s="13">
        <v>2.09</v>
      </c>
      <c r="E40" s="13">
        <f t="shared" si="0"/>
        <v>17.748941679658614</v>
      </c>
      <c r="F40" s="22">
        <f>16*Winter!C40</f>
        <v>47.52</v>
      </c>
      <c r="G40" s="23">
        <v>1.71</v>
      </c>
      <c r="H40" s="23">
        <f t="shared" si="1"/>
        <v>15.61906867809958</v>
      </c>
      <c r="I40" s="17">
        <f>Winter!D40*17</f>
        <v>41.31</v>
      </c>
      <c r="J40" s="18">
        <v>2.1</v>
      </c>
      <c r="K40" s="18">
        <f t="shared" si="2"/>
        <v>13.57794038493884</v>
      </c>
      <c r="L40" s="26">
        <f>12*Winter!E40</f>
        <v>34.799999999999997</v>
      </c>
      <c r="M40" s="26">
        <f t="shared" si="3"/>
        <v>11.438206860224438</v>
      </c>
    </row>
    <row r="41" spans="1:13" x14ac:dyDescent="0.3">
      <c r="A41" s="2">
        <v>0.8125</v>
      </c>
      <c r="B41" s="4">
        <v>1.7</v>
      </c>
      <c r="C41" s="12">
        <f>20*Winter!B41</f>
        <v>48</v>
      </c>
      <c r="D41" s="13">
        <v>1.87</v>
      </c>
      <c r="E41" s="13">
        <f t="shared" si="0"/>
        <v>15.776837048585435</v>
      </c>
      <c r="F41" s="22">
        <f>16*Winter!C41</f>
        <v>42.24</v>
      </c>
      <c r="G41" s="23">
        <v>1.53</v>
      </c>
      <c r="H41" s="23">
        <f t="shared" si="1"/>
        <v>13.883616602755183</v>
      </c>
      <c r="I41" s="17">
        <f>Winter!D41*17</f>
        <v>36.72</v>
      </c>
      <c r="J41" s="18">
        <v>1.9</v>
      </c>
      <c r="K41" s="18">
        <f t="shared" si="2"/>
        <v>12.069280342167856</v>
      </c>
      <c r="L41" s="26">
        <f>12*Winter!E41</f>
        <v>32.400000000000006</v>
      </c>
      <c r="M41" s="26">
        <f t="shared" si="3"/>
        <v>10.64936500779517</v>
      </c>
    </row>
    <row r="42" spans="1:13" x14ac:dyDescent="0.3">
      <c r="A42" s="2">
        <v>0.83333333333333337</v>
      </c>
      <c r="B42" s="4">
        <v>1.5</v>
      </c>
      <c r="C42" s="12">
        <f>20*Winter!B42</f>
        <v>42</v>
      </c>
      <c r="D42" s="13">
        <v>1.65</v>
      </c>
      <c r="E42" s="13">
        <f t="shared" si="0"/>
        <v>13.804732417512255</v>
      </c>
      <c r="F42" s="22">
        <f>16*Winter!C42</f>
        <v>36.96</v>
      </c>
      <c r="G42" s="23">
        <v>1.35</v>
      </c>
      <c r="H42" s="23">
        <f t="shared" si="1"/>
        <v>12.148164527410785</v>
      </c>
      <c r="I42" s="17">
        <f>Winter!D42*17</f>
        <v>32.129999999999995</v>
      </c>
      <c r="J42" s="18">
        <v>1.7</v>
      </c>
      <c r="K42" s="18">
        <f t="shared" si="2"/>
        <v>10.560620299396874</v>
      </c>
      <c r="L42" s="26">
        <f>12*Winter!E42</f>
        <v>28.799999999999997</v>
      </c>
      <c r="M42" s="26">
        <f t="shared" si="3"/>
        <v>9.4661022291512591</v>
      </c>
    </row>
    <row r="43" spans="1:13" x14ac:dyDescent="0.3">
      <c r="A43" s="2">
        <v>0.85416666666666663</v>
      </c>
      <c r="B43" s="4">
        <v>1.3</v>
      </c>
      <c r="C43" s="12">
        <f>20*Winter!B43</f>
        <v>36</v>
      </c>
      <c r="D43" s="13">
        <v>1.43</v>
      </c>
      <c r="E43" s="13">
        <f t="shared" si="0"/>
        <v>11.832627786439076</v>
      </c>
      <c r="F43" s="22">
        <f>16*Winter!C43</f>
        <v>31.68</v>
      </c>
      <c r="G43" s="23">
        <v>1.17</v>
      </c>
      <c r="H43" s="23">
        <f t="shared" si="1"/>
        <v>10.412712452066387</v>
      </c>
      <c r="I43" s="17">
        <f>Winter!D43*17</f>
        <v>27.540000000000003</v>
      </c>
      <c r="J43" s="18">
        <v>1.5</v>
      </c>
      <c r="K43" s="18">
        <f t="shared" si="2"/>
        <v>9.0519602566258932</v>
      </c>
      <c r="L43" s="26">
        <f>12*Winter!E43</f>
        <v>25.200000000000003</v>
      </c>
      <c r="M43" s="26">
        <f t="shared" si="3"/>
        <v>8.2828394505073533</v>
      </c>
    </row>
    <row r="44" spans="1:13" x14ac:dyDescent="0.3">
      <c r="A44" s="2">
        <v>0.875</v>
      </c>
      <c r="B44" s="4">
        <v>1.1000000000000001</v>
      </c>
      <c r="C44" s="12">
        <f>20*Winter!B44</f>
        <v>30</v>
      </c>
      <c r="D44" s="13">
        <v>1.21</v>
      </c>
      <c r="E44" s="13">
        <f t="shared" si="0"/>
        <v>9.8605231553658967</v>
      </c>
      <c r="F44" s="22">
        <f>16*Winter!C44</f>
        <v>26.4</v>
      </c>
      <c r="G44" s="23">
        <v>0.99</v>
      </c>
      <c r="H44" s="23">
        <f t="shared" si="1"/>
        <v>8.6772603767219874</v>
      </c>
      <c r="I44" s="17">
        <f>Winter!D44*17</f>
        <v>22.950000000000003</v>
      </c>
      <c r="J44" s="18">
        <v>1.3</v>
      </c>
      <c r="K44" s="18">
        <f t="shared" si="2"/>
        <v>7.5433002138549119</v>
      </c>
      <c r="L44" s="26">
        <f>12*Winter!E44</f>
        <v>21.6</v>
      </c>
      <c r="M44" s="26">
        <f t="shared" si="3"/>
        <v>7.0995766718634457</v>
      </c>
    </row>
    <row r="45" spans="1:13" x14ac:dyDescent="0.3">
      <c r="A45" s="2">
        <v>0.89583333333333337</v>
      </c>
      <c r="B45" s="4">
        <v>0.9</v>
      </c>
      <c r="C45" s="12">
        <f>20*Winter!B45</f>
        <v>24</v>
      </c>
      <c r="D45" s="13">
        <v>0.99</v>
      </c>
      <c r="E45" s="13">
        <f t="shared" si="0"/>
        <v>7.8884185242927174</v>
      </c>
      <c r="F45" s="22">
        <f>16*Winter!C45</f>
        <v>21.12</v>
      </c>
      <c r="G45" s="23">
        <v>0.81</v>
      </c>
      <c r="H45" s="23">
        <f t="shared" si="1"/>
        <v>6.9418083013775913</v>
      </c>
      <c r="I45" s="17">
        <f>Winter!D45*17</f>
        <v>18.36</v>
      </c>
      <c r="J45" s="18">
        <v>1.1000000000000001</v>
      </c>
      <c r="K45" s="18">
        <f t="shared" si="2"/>
        <v>6.0346401710839279</v>
      </c>
      <c r="L45" s="26">
        <f>12*Winter!E45</f>
        <v>18</v>
      </c>
      <c r="M45" s="26">
        <f t="shared" si="3"/>
        <v>5.916313893219538</v>
      </c>
    </row>
    <row r="46" spans="1:13" x14ac:dyDescent="0.3">
      <c r="A46" s="2">
        <v>0.91666666666666663</v>
      </c>
      <c r="B46" s="4">
        <v>0.7</v>
      </c>
      <c r="C46" s="12">
        <f>20*Winter!B46</f>
        <v>20</v>
      </c>
      <c r="D46" s="13">
        <v>0.77</v>
      </c>
      <c r="E46" s="13">
        <f t="shared" si="0"/>
        <v>6.5736821035772639</v>
      </c>
      <c r="F46" s="22">
        <f>16*Winter!C46</f>
        <v>17.600000000000001</v>
      </c>
      <c r="G46" s="23">
        <v>0.63</v>
      </c>
      <c r="H46" s="23">
        <f t="shared" si="1"/>
        <v>5.7848402511479931</v>
      </c>
      <c r="I46" s="17">
        <f>Winter!D46*17</f>
        <v>15.3</v>
      </c>
      <c r="J46" s="18">
        <v>0.9</v>
      </c>
      <c r="K46" s="18">
        <f t="shared" si="2"/>
        <v>5.0288668092366073</v>
      </c>
      <c r="L46" s="26">
        <f>12*Winter!E46</f>
        <v>14.399999999999999</v>
      </c>
      <c r="M46" s="26">
        <f t="shared" si="3"/>
        <v>4.7330511145756295</v>
      </c>
    </row>
    <row r="47" spans="1:13" x14ac:dyDescent="0.3">
      <c r="A47" s="2">
        <v>0.9375</v>
      </c>
      <c r="B47" s="4">
        <v>0.55000000000000004</v>
      </c>
      <c r="C47" s="12">
        <f>20*Winter!B47</f>
        <v>17</v>
      </c>
      <c r="D47" s="13">
        <v>0.61</v>
      </c>
      <c r="E47" s="13">
        <f t="shared" si="0"/>
        <v>5.5876297880406742</v>
      </c>
      <c r="F47" s="22">
        <f>16*Winter!C47</f>
        <v>15.04</v>
      </c>
      <c r="G47" s="23">
        <v>0.5</v>
      </c>
      <c r="H47" s="23">
        <f t="shared" si="1"/>
        <v>4.9434089418901026</v>
      </c>
      <c r="I47" s="17">
        <f>Winter!D47*17</f>
        <v>13.09</v>
      </c>
      <c r="J47" s="18">
        <v>0.7</v>
      </c>
      <c r="K47" s="18">
        <f t="shared" si="2"/>
        <v>4.3024749367913193</v>
      </c>
      <c r="L47" s="26">
        <f>12*Winter!E47</f>
        <v>12</v>
      </c>
      <c r="M47" s="26">
        <f t="shared" si="3"/>
        <v>3.9442092621463587</v>
      </c>
    </row>
    <row r="48" spans="1:13" x14ac:dyDescent="0.3">
      <c r="A48" s="2">
        <v>0.95833333333333337</v>
      </c>
      <c r="B48" s="4">
        <v>0.48</v>
      </c>
      <c r="C48" s="12">
        <f>20*Winter!B48</f>
        <v>14</v>
      </c>
      <c r="D48" s="13">
        <v>0.53</v>
      </c>
      <c r="E48" s="13">
        <f t="shared" si="0"/>
        <v>4.6015774725040846</v>
      </c>
      <c r="F48" s="22">
        <f>16*Winter!C48</f>
        <v>12.32</v>
      </c>
      <c r="G48" s="23">
        <v>0.43</v>
      </c>
      <c r="H48" s="23">
        <f t="shared" si="1"/>
        <v>4.0493881758035952</v>
      </c>
      <c r="I48" s="17">
        <f>Winter!D48*17</f>
        <v>10.71</v>
      </c>
      <c r="J48" s="18">
        <v>0.55000000000000004</v>
      </c>
      <c r="K48" s="18">
        <f t="shared" si="2"/>
        <v>3.5202067664656251</v>
      </c>
      <c r="L48" s="26">
        <f>12*Winter!E48</f>
        <v>10.199999999999999</v>
      </c>
      <c r="M48" s="26">
        <f t="shared" si="3"/>
        <v>3.3525778728244044</v>
      </c>
    </row>
    <row r="49" spans="1:13" x14ac:dyDescent="0.3">
      <c r="A49" s="2">
        <v>0.97916666666666663</v>
      </c>
      <c r="B49" s="4">
        <v>0.45</v>
      </c>
      <c r="C49" s="12">
        <f>20*Winter!B49</f>
        <v>13</v>
      </c>
      <c r="D49" s="13">
        <v>0.5</v>
      </c>
      <c r="E49" s="13">
        <f t="shared" si="0"/>
        <v>4.2728933673252216</v>
      </c>
      <c r="F49" s="22">
        <f>16*Winter!C49</f>
        <v>11.52</v>
      </c>
      <c r="G49" s="23">
        <v>0.41</v>
      </c>
      <c r="H49" s="23">
        <f t="shared" si="1"/>
        <v>3.7864408916605039</v>
      </c>
      <c r="I49" s="17">
        <f>Winter!D49*17</f>
        <v>10.029999999999999</v>
      </c>
      <c r="J49" s="18">
        <v>0.48</v>
      </c>
      <c r="K49" s="18">
        <f t="shared" si="2"/>
        <v>3.2967015749439978</v>
      </c>
      <c r="L49" s="26">
        <f>12*Winter!E49</f>
        <v>8.3999999999999986</v>
      </c>
      <c r="M49" s="26">
        <f t="shared" si="3"/>
        <v>2.7609464835024506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C1" sqref="C1"/>
    </sheetView>
  </sheetViews>
  <sheetFormatPr defaultRowHeight="14.4" x14ac:dyDescent="0.3"/>
  <cols>
    <col min="1" max="1" width="14.33203125" customWidth="1"/>
    <col min="2" max="2" width="32.88671875" customWidth="1"/>
    <col min="5" max="5" width="29.33203125" customWidth="1"/>
  </cols>
  <sheetData>
    <row r="1" spans="1:5" x14ac:dyDescent="0.3">
      <c r="A1" s="1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3">
      <c r="A2" s="2">
        <v>0</v>
      </c>
      <c r="B2" s="4">
        <v>0.6</v>
      </c>
      <c r="C2" s="4">
        <v>0.66</v>
      </c>
      <c r="D2" s="4">
        <v>0.54</v>
      </c>
      <c r="E2" s="4">
        <v>0.65</v>
      </c>
    </row>
    <row r="3" spans="1:5" x14ac:dyDescent="0.3">
      <c r="A3" s="2">
        <v>2.0833333333333332E-2</v>
      </c>
      <c r="B3" s="4">
        <v>0.55000000000000004</v>
      </c>
      <c r="C3" s="4">
        <v>0.61</v>
      </c>
      <c r="D3" s="4">
        <v>0.5</v>
      </c>
      <c r="E3" s="4">
        <v>0.6</v>
      </c>
    </row>
    <row r="4" spans="1:5" x14ac:dyDescent="0.3">
      <c r="A4" s="2">
        <v>4.1666666666666664E-2</v>
      </c>
      <c r="B4" s="4">
        <v>0.5</v>
      </c>
      <c r="C4" s="4">
        <v>0.55000000000000004</v>
      </c>
      <c r="D4" s="4">
        <v>0.45</v>
      </c>
      <c r="E4" s="4">
        <v>0.55000000000000004</v>
      </c>
    </row>
    <row r="5" spans="1:5" x14ac:dyDescent="0.3">
      <c r="A5" s="2">
        <v>6.25E-2</v>
      </c>
      <c r="B5" s="4">
        <v>0.48</v>
      </c>
      <c r="C5" s="4">
        <v>0.53</v>
      </c>
      <c r="D5" s="4">
        <v>0.43</v>
      </c>
      <c r="E5" s="4">
        <v>0.5</v>
      </c>
    </row>
    <row r="6" spans="1:5" x14ac:dyDescent="0.3">
      <c r="A6" s="2">
        <v>8.3333333333333329E-2</v>
      </c>
      <c r="B6" s="4">
        <v>0.45</v>
      </c>
      <c r="C6" s="4">
        <v>0.5</v>
      </c>
      <c r="D6" s="4">
        <v>0.41</v>
      </c>
      <c r="E6" s="4">
        <v>0.48</v>
      </c>
    </row>
    <row r="7" spans="1:5" x14ac:dyDescent="0.3">
      <c r="A7" s="2">
        <v>0.10416666666666667</v>
      </c>
      <c r="B7" s="4">
        <v>0.43</v>
      </c>
      <c r="C7" s="4">
        <v>0.47</v>
      </c>
      <c r="D7" s="4">
        <v>0.39</v>
      </c>
      <c r="E7" s="4">
        <v>0.45</v>
      </c>
    </row>
    <row r="8" spans="1:5" x14ac:dyDescent="0.3">
      <c r="A8" s="2">
        <v>0.125</v>
      </c>
      <c r="B8" s="4">
        <v>0.42</v>
      </c>
      <c r="C8" s="4">
        <v>0.46</v>
      </c>
      <c r="D8" s="4">
        <v>0.38</v>
      </c>
      <c r="E8" s="4">
        <v>0.43</v>
      </c>
    </row>
    <row r="9" spans="1:5" x14ac:dyDescent="0.3">
      <c r="A9" s="2">
        <v>0.14583333333333334</v>
      </c>
      <c r="B9" s="4">
        <v>0.45</v>
      </c>
      <c r="C9" s="4">
        <v>0.5</v>
      </c>
      <c r="D9" s="4">
        <v>0.41</v>
      </c>
      <c r="E9" s="4">
        <v>0.42</v>
      </c>
    </row>
    <row r="10" spans="1:5" x14ac:dyDescent="0.3">
      <c r="A10" s="2">
        <v>0.16666666666666666</v>
      </c>
      <c r="B10" s="4">
        <v>0.6</v>
      </c>
      <c r="C10" s="4">
        <v>0.66</v>
      </c>
      <c r="D10" s="4">
        <v>0.54</v>
      </c>
      <c r="E10" s="4">
        <v>0.45</v>
      </c>
    </row>
    <row r="11" spans="1:5" x14ac:dyDescent="0.3">
      <c r="A11" s="2">
        <v>0.1875</v>
      </c>
      <c r="B11" s="4">
        <v>1</v>
      </c>
      <c r="C11" s="4">
        <v>1.1000000000000001</v>
      </c>
      <c r="D11" s="4">
        <v>0.9</v>
      </c>
      <c r="E11" s="4">
        <v>0.6</v>
      </c>
    </row>
    <row r="12" spans="1:5" x14ac:dyDescent="0.3">
      <c r="A12" s="2">
        <v>0.20833333333333334</v>
      </c>
      <c r="B12" s="4">
        <v>1.8</v>
      </c>
      <c r="C12" s="4">
        <v>1.98</v>
      </c>
      <c r="D12" s="4">
        <v>1.62</v>
      </c>
      <c r="E12" s="4">
        <v>1</v>
      </c>
    </row>
    <row r="13" spans="1:5" x14ac:dyDescent="0.3">
      <c r="A13" s="2">
        <v>0.22916666666666666</v>
      </c>
      <c r="B13" s="4">
        <v>2.4</v>
      </c>
      <c r="C13" s="4">
        <v>2.64</v>
      </c>
      <c r="D13" s="4">
        <v>2.16</v>
      </c>
      <c r="E13" s="4">
        <v>1.8</v>
      </c>
    </row>
    <row r="14" spans="1:5" x14ac:dyDescent="0.3">
      <c r="A14" s="2">
        <v>0.25</v>
      </c>
      <c r="B14" s="4">
        <v>2.8</v>
      </c>
      <c r="C14" s="4">
        <v>3.08</v>
      </c>
      <c r="D14" s="4">
        <v>2.52</v>
      </c>
      <c r="E14" s="4">
        <v>2.4</v>
      </c>
    </row>
    <row r="15" spans="1:5" x14ac:dyDescent="0.3">
      <c r="A15" s="2">
        <v>0.27083333333333331</v>
      </c>
      <c r="B15" s="4">
        <v>3</v>
      </c>
      <c r="C15" s="4">
        <v>3.3</v>
      </c>
      <c r="D15" s="4">
        <v>2.7</v>
      </c>
      <c r="E15" s="4">
        <v>2.8</v>
      </c>
    </row>
    <row r="16" spans="1:5" x14ac:dyDescent="0.3">
      <c r="A16" s="2">
        <v>0.29166666666666669</v>
      </c>
      <c r="B16" s="4">
        <v>2.6</v>
      </c>
      <c r="C16" s="4">
        <v>2.86</v>
      </c>
      <c r="D16" s="4">
        <v>2.34</v>
      </c>
      <c r="E16" s="4">
        <v>3</v>
      </c>
    </row>
    <row r="17" spans="1:5" x14ac:dyDescent="0.3">
      <c r="A17" s="2">
        <v>0.3125</v>
      </c>
      <c r="B17" s="4">
        <v>2</v>
      </c>
      <c r="C17" s="4">
        <v>2.2000000000000002</v>
      </c>
      <c r="D17" s="4">
        <v>1.8</v>
      </c>
      <c r="E17" s="4">
        <v>2.6</v>
      </c>
    </row>
    <row r="18" spans="1:5" x14ac:dyDescent="0.3">
      <c r="A18" s="2">
        <v>0.33333333333333331</v>
      </c>
      <c r="B18" s="4">
        <v>1.6</v>
      </c>
      <c r="C18" s="4">
        <v>1.76</v>
      </c>
      <c r="D18" s="4">
        <v>1.44</v>
      </c>
      <c r="E18" s="4">
        <v>2</v>
      </c>
    </row>
    <row r="19" spans="1:5" x14ac:dyDescent="0.3">
      <c r="A19" s="2">
        <v>0.35416666666666669</v>
      </c>
      <c r="B19" s="4">
        <v>1.3</v>
      </c>
      <c r="C19" s="4">
        <v>1.43</v>
      </c>
      <c r="D19" s="4">
        <v>1.17</v>
      </c>
      <c r="E19" s="4">
        <v>1.6</v>
      </c>
    </row>
    <row r="20" spans="1:5" x14ac:dyDescent="0.3">
      <c r="A20" s="2">
        <v>0.375</v>
      </c>
      <c r="B20" s="4">
        <v>1.1000000000000001</v>
      </c>
      <c r="C20" s="4">
        <v>1.21</v>
      </c>
      <c r="D20" s="4">
        <v>0.99</v>
      </c>
      <c r="E20" s="4">
        <v>1.3</v>
      </c>
    </row>
    <row r="21" spans="1:5" x14ac:dyDescent="0.3">
      <c r="A21" s="2">
        <v>0.39583333333333331</v>
      </c>
      <c r="B21" s="4">
        <v>1</v>
      </c>
      <c r="C21" s="4">
        <v>1.1000000000000001</v>
      </c>
      <c r="D21" s="4">
        <v>0.9</v>
      </c>
      <c r="E21" s="4">
        <v>1.1000000000000001</v>
      </c>
    </row>
    <row r="22" spans="1:5" x14ac:dyDescent="0.3">
      <c r="A22" s="2">
        <v>0.41666666666666669</v>
      </c>
      <c r="B22" s="4">
        <v>0.95</v>
      </c>
      <c r="C22" s="4">
        <v>1.05</v>
      </c>
      <c r="D22" s="4">
        <v>0.86</v>
      </c>
      <c r="E22" s="4">
        <v>1</v>
      </c>
    </row>
    <row r="23" spans="1:5" x14ac:dyDescent="0.3">
      <c r="A23" s="2">
        <v>0.4375</v>
      </c>
      <c r="B23" s="4">
        <v>0.9</v>
      </c>
      <c r="C23" s="4">
        <v>0.99</v>
      </c>
      <c r="D23" s="4">
        <v>0.81</v>
      </c>
      <c r="E23" s="4">
        <v>0.95</v>
      </c>
    </row>
    <row r="24" spans="1:5" x14ac:dyDescent="0.3">
      <c r="A24" s="2">
        <v>0.45833333333333331</v>
      </c>
      <c r="B24" s="4">
        <v>0.85</v>
      </c>
      <c r="C24" s="4">
        <v>0.94</v>
      </c>
      <c r="D24" s="4">
        <v>0.77</v>
      </c>
      <c r="E24" s="4">
        <v>0.9</v>
      </c>
    </row>
    <row r="25" spans="1:5" x14ac:dyDescent="0.3">
      <c r="A25" s="2">
        <v>0.47916666666666669</v>
      </c>
      <c r="B25" s="4">
        <v>0.8</v>
      </c>
      <c r="C25" s="4">
        <v>0.88</v>
      </c>
      <c r="D25" s="4">
        <v>0.72</v>
      </c>
      <c r="E25" s="4">
        <v>0.85</v>
      </c>
    </row>
    <row r="26" spans="1:5" x14ac:dyDescent="0.3">
      <c r="A26" s="2">
        <v>0.5</v>
      </c>
      <c r="B26" s="4">
        <v>0.78</v>
      </c>
      <c r="C26" s="4">
        <v>0.86</v>
      </c>
      <c r="D26" s="4">
        <v>0.7</v>
      </c>
      <c r="E26" s="4">
        <v>0.8</v>
      </c>
    </row>
    <row r="27" spans="1:5" x14ac:dyDescent="0.3">
      <c r="A27" s="2">
        <v>0.52083333333333337</v>
      </c>
      <c r="B27" s="4">
        <v>0.75</v>
      </c>
      <c r="C27" s="4">
        <v>0.83</v>
      </c>
      <c r="D27" s="4">
        <v>0.68</v>
      </c>
      <c r="E27" s="4">
        <v>0.78</v>
      </c>
    </row>
    <row r="28" spans="1:5" x14ac:dyDescent="0.3">
      <c r="A28" s="2">
        <v>0.54166666666666663</v>
      </c>
      <c r="B28" s="4">
        <v>0.75</v>
      </c>
      <c r="C28" s="4">
        <v>0.83</v>
      </c>
      <c r="D28" s="4">
        <v>0.68</v>
      </c>
      <c r="E28" s="4">
        <v>0.75</v>
      </c>
    </row>
    <row r="29" spans="1:5" x14ac:dyDescent="0.3">
      <c r="A29" s="2">
        <v>0.5625</v>
      </c>
      <c r="B29" s="4">
        <v>0.8</v>
      </c>
      <c r="C29" s="4">
        <v>0.88</v>
      </c>
      <c r="D29" s="4">
        <v>0.72</v>
      </c>
      <c r="E29" s="4">
        <v>0.75</v>
      </c>
    </row>
    <row r="30" spans="1:5" x14ac:dyDescent="0.3">
      <c r="A30" s="2">
        <v>0.58333333333333337</v>
      </c>
      <c r="B30" s="4">
        <v>0.9</v>
      </c>
      <c r="C30" s="4">
        <v>0.99</v>
      </c>
      <c r="D30" s="4">
        <v>0.81</v>
      </c>
      <c r="E30" s="4">
        <v>0.8</v>
      </c>
    </row>
    <row r="31" spans="1:5" x14ac:dyDescent="0.3">
      <c r="A31" s="2">
        <v>0.60416666666666663</v>
      </c>
      <c r="B31" s="4">
        <v>1</v>
      </c>
      <c r="C31" s="4">
        <v>1.1000000000000001</v>
      </c>
      <c r="D31" s="4">
        <v>0.9</v>
      </c>
      <c r="E31" s="4">
        <v>0.9</v>
      </c>
    </row>
    <row r="32" spans="1:5" x14ac:dyDescent="0.3">
      <c r="A32" s="2">
        <v>0.625</v>
      </c>
      <c r="B32" s="4">
        <v>1.2</v>
      </c>
      <c r="C32" s="4">
        <v>1.32</v>
      </c>
      <c r="D32" s="4">
        <v>1.08</v>
      </c>
      <c r="E32" s="4">
        <v>1</v>
      </c>
    </row>
    <row r="33" spans="1:5" x14ac:dyDescent="0.3">
      <c r="A33" s="2">
        <v>0.64583333333333337</v>
      </c>
      <c r="B33" s="4">
        <v>1.5</v>
      </c>
      <c r="C33" s="4">
        <v>1.65</v>
      </c>
      <c r="D33" s="4">
        <v>1.35</v>
      </c>
      <c r="E33" s="4">
        <v>1.2</v>
      </c>
    </row>
    <row r="34" spans="1:5" x14ac:dyDescent="0.3">
      <c r="A34" s="2">
        <v>0.66666666666666663</v>
      </c>
      <c r="B34" s="4">
        <v>2</v>
      </c>
      <c r="C34" s="4">
        <v>2.2000000000000002</v>
      </c>
      <c r="D34" s="4">
        <v>1.8</v>
      </c>
      <c r="E34" s="4">
        <v>1.5</v>
      </c>
    </row>
    <row r="35" spans="1:5" x14ac:dyDescent="0.3">
      <c r="A35" s="2">
        <v>0.6875</v>
      </c>
      <c r="B35" s="4">
        <v>2.4</v>
      </c>
      <c r="C35" s="4">
        <v>2.64</v>
      </c>
      <c r="D35" s="4">
        <v>2.16</v>
      </c>
      <c r="E35" s="4">
        <v>2</v>
      </c>
    </row>
    <row r="36" spans="1:5" x14ac:dyDescent="0.3">
      <c r="A36" s="2">
        <v>0.70833333333333337</v>
      </c>
      <c r="B36" s="4">
        <v>2.7</v>
      </c>
      <c r="C36" s="4">
        <v>2.97</v>
      </c>
      <c r="D36" s="4">
        <v>2.4300000000000002</v>
      </c>
      <c r="E36" s="4">
        <v>2.4</v>
      </c>
    </row>
    <row r="37" spans="1:5" x14ac:dyDescent="0.3">
      <c r="A37" s="2">
        <v>0.72916666666666663</v>
      </c>
      <c r="B37" s="4">
        <v>2.9</v>
      </c>
      <c r="C37" s="4">
        <v>3.19</v>
      </c>
      <c r="D37" s="4">
        <v>2.61</v>
      </c>
      <c r="E37" s="4">
        <v>2.7</v>
      </c>
    </row>
    <row r="38" spans="1:5" x14ac:dyDescent="0.3">
      <c r="A38" s="2">
        <v>0.75</v>
      </c>
      <c r="B38" s="4">
        <v>3</v>
      </c>
      <c r="C38" s="4">
        <v>3.3</v>
      </c>
      <c r="D38" s="4">
        <v>2.7</v>
      </c>
      <c r="E38" s="4">
        <v>2.9</v>
      </c>
    </row>
    <row r="39" spans="1:5" x14ac:dyDescent="0.3">
      <c r="A39" s="2">
        <v>0.77083333333333337</v>
      </c>
      <c r="B39" s="4">
        <v>2.9</v>
      </c>
      <c r="C39" s="4">
        <v>3.19</v>
      </c>
      <c r="D39" s="4">
        <v>2.61</v>
      </c>
      <c r="E39" s="4">
        <v>3</v>
      </c>
    </row>
    <row r="40" spans="1:5" x14ac:dyDescent="0.3">
      <c r="A40" s="2">
        <v>0.79166666666666663</v>
      </c>
      <c r="B40" s="4">
        <v>2.7</v>
      </c>
      <c r="C40" s="4">
        <v>2.97</v>
      </c>
      <c r="D40" s="4">
        <v>2.4300000000000002</v>
      </c>
      <c r="E40" s="4">
        <v>2.9</v>
      </c>
    </row>
    <row r="41" spans="1:5" x14ac:dyDescent="0.3">
      <c r="A41" s="2">
        <v>0.8125</v>
      </c>
      <c r="B41" s="4">
        <v>2.4</v>
      </c>
      <c r="C41" s="4">
        <v>2.64</v>
      </c>
      <c r="D41" s="4">
        <v>2.16</v>
      </c>
      <c r="E41" s="4">
        <v>2.7</v>
      </c>
    </row>
    <row r="42" spans="1:5" x14ac:dyDescent="0.3">
      <c r="A42" s="2">
        <v>0.83333333333333337</v>
      </c>
      <c r="B42" s="4">
        <v>2.1</v>
      </c>
      <c r="C42" s="4">
        <v>2.31</v>
      </c>
      <c r="D42" s="4">
        <v>1.89</v>
      </c>
      <c r="E42" s="4">
        <v>2.4</v>
      </c>
    </row>
    <row r="43" spans="1:5" x14ac:dyDescent="0.3">
      <c r="A43" s="2">
        <v>0.85416666666666663</v>
      </c>
      <c r="B43" s="4">
        <v>1.8</v>
      </c>
      <c r="C43" s="4">
        <v>1.98</v>
      </c>
      <c r="D43" s="4">
        <v>1.62</v>
      </c>
      <c r="E43" s="4">
        <v>2.1</v>
      </c>
    </row>
    <row r="44" spans="1:5" x14ac:dyDescent="0.3">
      <c r="A44" s="2">
        <v>0.875</v>
      </c>
      <c r="B44" s="4">
        <v>1.5</v>
      </c>
      <c r="C44" s="4">
        <v>1.65</v>
      </c>
      <c r="D44" s="4">
        <v>1.35</v>
      </c>
      <c r="E44" s="4">
        <v>1.8</v>
      </c>
    </row>
    <row r="45" spans="1:5" x14ac:dyDescent="0.3">
      <c r="A45" s="2">
        <v>0.89583333333333337</v>
      </c>
      <c r="B45" s="4">
        <v>1.2</v>
      </c>
      <c r="C45" s="4">
        <v>1.32</v>
      </c>
      <c r="D45" s="4">
        <v>1.08</v>
      </c>
      <c r="E45" s="4">
        <v>1.5</v>
      </c>
    </row>
    <row r="46" spans="1:5" x14ac:dyDescent="0.3">
      <c r="A46" s="2">
        <v>0.91666666666666663</v>
      </c>
      <c r="B46" s="4">
        <v>1</v>
      </c>
      <c r="C46" s="4">
        <v>1.1000000000000001</v>
      </c>
      <c r="D46" s="4">
        <v>0.9</v>
      </c>
      <c r="E46" s="4">
        <v>1.2</v>
      </c>
    </row>
    <row r="47" spans="1:5" x14ac:dyDescent="0.3">
      <c r="A47" s="2">
        <v>0.9375</v>
      </c>
      <c r="B47" s="4">
        <v>0.85</v>
      </c>
      <c r="C47" s="4">
        <v>0.94</v>
      </c>
      <c r="D47" s="4">
        <v>0.77</v>
      </c>
      <c r="E47" s="4">
        <v>1</v>
      </c>
    </row>
    <row r="48" spans="1:5" x14ac:dyDescent="0.3">
      <c r="A48" s="2">
        <v>0.95833333333333337</v>
      </c>
      <c r="B48" s="4">
        <v>0.7</v>
      </c>
      <c r="C48" s="4">
        <v>0.77</v>
      </c>
      <c r="D48" s="4">
        <v>0.63</v>
      </c>
      <c r="E48" s="4">
        <v>0.85</v>
      </c>
    </row>
    <row r="49" spans="1:5" x14ac:dyDescent="0.3">
      <c r="A49" s="2">
        <v>0.97916666666666663</v>
      </c>
      <c r="B49" s="4">
        <v>0.65</v>
      </c>
      <c r="C49" s="4">
        <v>0.72</v>
      </c>
      <c r="D49" s="4">
        <v>0.59</v>
      </c>
      <c r="E49" s="4">
        <v>0.7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opLeftCell="A19" workbookViewId="0">
      <selection activeCell="A49" sqref="A49"/>
    </sheetView>
  </sheetViews>
  <sheetFormatPr defaultRowHeight="14.4" x14ac:dyDescent="0.3"/>
  <cols>
    <col min="2" max="2" width="12.109375" hidden="1" customWidth="1"/>
    <col min="3" max="3" width="13.77734375" customWidth="1"/>
    <col min="4" max="4" width="13.77734375" hidden="1" customWidth="1"/>
    <col min="5" max="5" width="13.77734375" customWidth="1"/>
    <col min="6" max="6" width="15.5546875" customWidth="1"/>
    <col min="7" max="7" width="15.88671875" hidden="1" customWidth="1"/>
    <col min="8" max="8" width="15.88671875" customWidth="1"/>
    <col min="9" max="9" width="15.109375" customWidth="1"/>
    <col min="10" max="10" width="23.109375" hidden="1" customWidth="1"/>
    <col min="11" max="11" width="23.109375" customWidth="1"/>
    <col min="12" max="12" width="17.109375" customWidth="1"/>
    <col min="16" max="16" width="12.6640625" customWidth="1"/>
  </cols>
  <sheetData>
    <row r="1" spans="1:18" x14ac:dyDescent="0.3">
      <c r="A1" s="1" t="s">
        <v>0</v>
      </c>
      <c r="B1" s="5" t="s">
        <v>1</v>
      </c>
      <c r="C1" s="9" t="s">
        <v>54</v>
      </c>
      <c r="D1" s="10" t="s">
        <v>2</v>
      </c>
      <c r="E1" s="11" t="s">
        <v>39</v>
      </c>
      <c r="F1" s="19" t="s">
        <v>55</v>
      </c>
      <c r="G1" s="20" t="s">
        <v>3</v>
      </c>
      <c r="H1" s="21" t="s">
        <v>39</v>
      </c>
      <c r="I1" s="14" t="s">
        <v>56</v>
      </c>
      <c r="J1" s="15" t="s">
        <v>4</v>
      </c>
      <c r="K1" s="16" t="s">
        <v>39</v>
      </c>
      <c r="L1" s="24" t="s">
        <v>57</v>
      </c>
      <c r="M1" s="25" t="s">
        <v>39</v>
      </c>
      <c r="P1" t="s">
        <v>38</v>
      </c>
      <c r="Q1">
        <v>0.95</v>
      </c>
    </row>
    <row r="2" spans="1:18" x14ac:dyDescent="0.3">
      <c r="A2" s="2">
        <v>0</v>
      </c>
      <c r="B2" s="4">
        <v>0.4</v>
      </c>
      <c r="C2" s="12">
        <f>3*Winter!B2</f>
        <v>1.7999999999999998</v>
      </c>
      <c r="D2" s="13">
        <v>0.44</v>
      </c>
      <c r="E2" s="13">
        <f>C2*$Q$2</f>
        <v>0.59163138932195369</v>
      </c>
      <c r="F2" s="22">
        <f>2*Winter!C2</f>
        <v>1.32</v>
      </c>
      <c r="G2" s="23">
        <v>0.36</v>
      </c>
      <c r="H2" s="23">
        <f>F2*$Q$2</f>
        <v>0.43386301883609946</v>
      </c>
      <c r="I2" s="17">
        <f>Winter!D2*5</f>
        <v>2.7</v>
      </c>
      <c r="J2" s="18">
        <v>0.45</v>
      </c>
      <c r="K2" s="18">
        <f>I2*$Q$2</f>
        <v>0.88744708398293071</v>
      </c>
      <c r="L2" s="26">
        <f>0*J2</f>
        <v>0</v>
      </c>
      <c r="M2" s="26">
        <f>L2*$Q$2</f>
        <v>0</v>
      </c>
      <c r="Q2">
        <f>TAN(ACOS(Q1))</f>
        <v>0.32868410517886321</v>
      </c>
    </row>
    <row r="3" spans="1:18" x14ac:dyDescent="0.3">
      <c r="A3" s="2">
        <v>2.0833333333333332E-2</v>
      </c>
      <c r="B3" s="4">
        <v>0.38</v>
      </c>
      <c r="C3" s="12">
        <f>3*Winter!B3</f>
        <v>1.6500000000000001</v>
      </c>
      <c r="D3" s="13">
        <v>0.42</v>
      </c>
      <c r="E3" s="13">
        <f t="shared" ref="E3:E49" si="0">C3*$Q$2</f>
        <v>0.54232877354512432</v>
      </c>
      <c r="F3" s="22">
        <f>2*Winter!C3</f>
        <v>1.22</v>
      </c>
      <c r="G3" s="23">
        <v>0.34</v>
      </c>
      <c r="H3" s="23">
        <f t="shared" ref="H3:H49" si="1">F3*$Q$2</f>
        <v>0.4009946083182131</v>
      </c>
      <c r="I3" s="17">
        <f>Winter!D3*5</f>
        <v>2.5</v>
      </c>
      <c r="J3" s="18">
        <v>0.4</v>
      </c>
      <c r="K3" s="18">
        <f t="shared" ref="K3:K49" si="2">I3*$Q$2</f>
        <v>0.82171026294715799</v>
      </c>
      <c r="L3" s="26">
        <f t="shared" ref="L3:L49" si="3">0*J3</f>
        <v>0</v>
      </c>
      <c r="M3" s="26">
        <f t="shared" ref="M3:M49" si="4">L3*$Q$2</f>
        <v>0</v>
      </c>
    </row>
    <row r="4" spans="1:18" x14ac:dyDescent="0.3">
      <c r="A4" s="2">
        <v>4.1666666666666664E-2</v>
      </c>
      <c r="B4" s="4">
        <v>0.35</v>
      </c>
      <c r="C4" s="12">
        <f>3*Winter!B4</f>
        <v>1.5</v>
      </c>
      <c r="D4" s="13">
        <v>0.39</v>
      </c>
      <c r="E4" s="13">
        <f t="shared" si="0"/>
        <v>0.49302615776829484</v>
      </c>
      <c r="F4" s="22">
        <f>2*Winter!C4</f>
        <v>1.1000000000000001</v>
      </c>
      <c r="G4" s="23">
        <v>0.32</v>
      </c>
      <c r="H4" s="23">
        <f t="shared" si="1"/>
        <v>0.36155251569674957</v>
      </c>
      <c r="I4" s="17">
        <f>Winter!D4*5</f>
        <v>2.25</v>
      </c>
      <c r="J4" s="18">
        <v>0.38</v>
      </c>
      <c r="K4" s="18">
        <f t="shared" si="2"/>
        <v>0.73953923665244226</v>
      </c>
      <c r="L4" s="26">
        <f t="shared" si="3"/>
        <v>0</v>
      </c>
      <c r="M4" s="26">
        <f t="shared" si="4"/>
        <v>0</v>
      </c>
      <c r="P4" t="s">
        <v>40</v>
      </c>
      <c r="Q4" s="12">
        <f>MAX(C2:C49)</f>
        <v>9</v>
      </c>
      <c r="R4">
        <f>Q4*Q2</f>
        <v>2.958156946609769</v>
      </c>
    </row>
    <row r="5" spans="1:18" x14ac:dyDescent="0.3">
      <c r="A5" s="2">
        <v>6.25E-2</v>
      </c>
      <c r="B5" s="4">
        <v>0.33</v>
      </c>
      <c r="C5" s="12">
        <f>3*Winter!B5</f>
        <v>1.44</v>
      </c>
      <c r="D5" s="13">
        <v>0.36</v>
      </c>
      <c r="E5" s="13">
        <f t="shared" si="0"/>
        <v>0.47330511145756299</v>
      </c>
      <c r="F5" s="22">
        <f>2*Winter!C5</f>
        <v>1.06</v>
      </c>
      <c r="G5" s="23">
        <v>0.3</v>
      </c>
      <c r="H5" s="23">
        <f t="shared" si="1"/>
        <v>0.348405151489595</v>
      </c>
      <c r="I5" s="17">
        <f>Winter!D5*5</f>
        <v>2.15</v>
      </c>
      <c r="J5" s="18">
        <v>0.35</v>
      </c>
      <c r="K5" s="18">
        <f t="shared" si="2"/>
        <v>0.7066708261345559</v>
      </c>
      <c r="L5" s="26">
        <f t="shared" si="3"/>
        <v>0</v>
      </c>
      <c r="M5" s="26">
        <f t="shared" si="4"/>
        <v>0</v>
      </c>
      <c r="P5" t="s">
        <v>41</v>
      </c>
      <c r="Q5" s="22">
        <f>MAX(F2:F49)</f>
        <v>6.6</v>
      </c>
      <c r="R5">
        <f>Q5*Q2</f>
        <v>2.1693150941804968</v>
      </c>
    </row>
    <row r="6" spans="1:18" x14ac:dyDescent="0.3">
      <c r="A6" s="2">
        <v>8.3333333333333329E-2</v>
      </c>
      <c r="B6" s="4">
        <v>0.32</v>
      </c>
      <c r="C6" s="12">
        <f>3*Winter!B6</f>
        <v>1.35</v>
      </c>
      <c r="D6" s="13">
        <v>0.35</v>
      </c>
      <c r="E6" s="13">
        <f t="shared" si="0"/>
        <v>0.44372354199146535</v>
      </c>
      <c r="F6" s="22">
        <f>2*Winter!C6</f>
        <v>1</v>
      </c>
      <c r="G6" s="23">
        <v>0.28999999999999998</v>
      </c>
      <c r="H6" s="23">
        <f t="shared" si="1"/>
        <v>0.32868410517886321</v>
      </c>
      <c r="I6" s="17">
        <f>Winter!D6*5</f>
        <v>2.0499999999999998</v>
      </c>
      <c r="J6" s="18">
        <v>0.33</v>
      </c>
      <c r="K6" s="18">
        <f t="shared" si="2"/>
        <v>0.67380241561666954</v>
      </c>
      <c r="L6" s="26">
        <f t="shared" si="3"/>
        <v>0</v>
      </c>
      <c r="M6" s="26">
        <f t="shared" si="4"/>
        <v>0</v>
      </c>
      <c r="P6" t="s">
        <v>42</v>
      </c>
      <c r="Q6" s="17">
        <f>MAX(I2:I49)</f>
        <v>13.5</v>
      </c>
      <c r="R6">
        <f>Q6*Q2</f>
        <v>4.4372354199146535</v>
      </c>
    </row>
    <row r="7" spans="1:18" x14ac:dyDescent="0.3">
      <c r="A7" s="2">
        <v>0.10416666666666667</v>
      </c>
      <c r="B7" s="4">
        <v>0.31</v>
      </c>
      <c r="C7" s="12">
        <f>3*Winter!B7</f>
        <v>1.29</v>
      </c>
      <c r="D7" s="13">
        <v>0.34</v>
      </c>
      <c r="E7" s="13">
        <f t="shared" si="0"/>
        <v>0.42400249568073356</v>
      </c>
      <c r="F7" s="22">
        <f>2*Winter!C7</f>
        <v>0.94</v>
      </c>
      <c r="G7" s="23">
        <v>0.28000000000000003</v>
      </c>
      <c r="H7" s="23">
        <f t="shared" si="1"/>
        <v>0.30896305886813141</v>
      </c>
      <c r="I7" s="17">
        <f>Winter!D7*5</f>
        <v>1.9500000000000002</v>
      </c>
      <c r="J7" s="18">
        <v>0.32</v>
      </c>
      <c r="K7" s="18">
        <f t="shared" si="2"/>
        <v>0.64093400509878329</v>
      </c>
      <c r="L7" s="26">
        <f t="shared" si="3"/>
        <v>0</v>
      </c>
      <c r="M7" s="26">
        <f t="shared" si="4"/>
        <v>0</v>
      </c>
      <c r="P7" t="s">
        <v>43</v>
      </c>
      <c r="Q7" s="26">
        <f>MAX(L2:L49)</f>
        <v>0</v>
      </c>
      <c r="R7">
        <f>Q7*Q2</f>
        <v>0</v>
      </c>
    </row>
    <row r="8" spans="1:18" x14ac:dyDescent="0.3">
      <c r="A8" s="2">
        <v>0.125</v>
      </c>
      <c r="B8" s="4">
        <v>0.3</v>
      </c>
      <c r="C8" s="12">
        <f>3*Winter!B8</f>
        <v>1.26</v>
      </c>
      <c r="D8" s="13">
        <v>0.33</v>
      </c>
      <c r="E8" s="13">
        <f t="shared" si="0"/>
        <v>0.41414197252536766</v>
      </c>
      <c r="F8" s="22">
        <f>2*Winter!C8</f>
        <v>0.92</v>
      </c>
      <c r="G8" s="23">
        <v>0.27</v>
      </c>
      <c r="H8" s="23">
        <f t="shared" si="1"/>
        <v>0.30238937676455419</v>
      </c>
      <c r="I8" s="17">
        <f>Winter!D8*5</f>
        <v>1.9</v>
      </c>
      <c r="J8" s="18">
        <v>0.31</v>
      </c>
      <c r="K8" s="18">
        <f t="shared" si="2"/>
        <v>0.62449979983984005</v>
      </c>
      <c r="L8" s="26">
        <f t="shared" si="3"/>
        <v>0</v>
      </c>
      <c r="M8" s="26">
        <f t="shared" si="4"/>
        <v>0</v>
      </c>
    </row>
    <row r="9" spans="1:18" x14ac:dyDescent="0.3">
      <c r="A9" s="2">
        <v>0.14583333333333334</v>
      </c>
      <c r="B9" s="4">
        <v>0.32</v>
      </c>
      <c r="C9" s="12">
        <f>3*Winter!B9</f>
        <v>1.35</v>
      </c>
      <c r="D9" s="13">
        <v>0.35</v>
      </c>
      <c r="E9" s="13">
        <f t="shared" si="0"/>
        <v>0.44372354199146535</v>
      </c>
      <c r="F9" s="22">
        <f>2*Winter!C9</f>
        <v>1</v>
      </c>
      <c r="G9" s="23">
        <v>0.28999999999999998</v>
      </c>
      <c r="H9" s="23">
        <f t="shared" si="1"/>
        <v>0.32868410517886321</v>
      </c>
      <c r="I9" s="17">
        <f>Winter!D9*5</f>
        <v>2.0499999999999998</v>
      </c>
      <c r="J9" s="18">
        <v>0.3</v>
      </c>
      <c r="K9" s="18">
        <f t="shared" si="2"/>
        <v>0.67380241561666954</v>
      </c>
      <c r="L9" s="26">
        <f t="shared" si="3"/>
        <v>0</v>
      </c>
      <c r="M9" s="26">
        <f t="shared" si="4"/>
        <v>0</v>
      </c>
      <c r="P9" t="s">
        <v>45</v>
      </c>
      <c r="Q9">
        <f>SUM(C2:C49)</f>
        <v>201.17999999999998</v>
      </c>
    </row>
    <row r="10" spans="1:18" x14ac:dyDescent="0.3">
      <c r="A10" s="2">
        <v>0.16666666666666666</v>
      </c>
      <c r="B10" s="4">
        <v>0.35</v>
      </c>
      <c r="C10" s="12">
        <f>3*Winter!B10</f>
        <v>1.7999999999999998</v>
      </c>
      <c r="D10" s="13">
        <v>0.39</v>
      </c>
      <c r="E10" s="13">
        <f t="shared" si="0"/>
        <v>0.59163138932195369</v>
      </c>
      <c r="F10" s="22">
        <f>2*Winter!C10</f>
        <v>1.32</v>
      </c>
      <c r="G10" s="23">
        <v>0.32</v>
      </c>
      <c r="H10" s="23">
        <f t="shared" si="1"/>
        <v>0.43386301883609946</v>
      </c>
      <c r="I10" s="17">
        <f>Winter!D10*5</f>
        <v>2.7</v>
      </c>
      <c r="J10" s="18">
        <v>0.32</v>
      </c>
      <c r="K10" s="18">
        <f t="shared" si="2"/>
        <v>0.88744708398293071</v>
      </c>
      <c r="L10" s="26">
        <f t="shared" si="3"/>
        <v>0</v>
      </c>
      <c r="M10" s="26">
        <f t="shared" si="4"/>
        <v>0</v>
      </c>
      <c r="P10" t="s">
        <v>44</v>
      </c>
      <c r="Q10">
        <f>SUM(F2:F49)</f>
        <v>147.61999999999998</v>
      </c>
    </row>
    <row r="11" spans="1:18" x14ac:dyDescent="0.3">
      <c r="A11" s="2">
        <v>0.1875</v>
      </c>
      <c r="B11" s="4">
        <v>0.45</v>
      </c>
      <c r="C11" s="12">
        <f>3*Winter!B11</f>
        <v>3</v>
      </c>
      <c r="D11" s="13">
        <v>0.5</v>
      </c>
      <c r="E11" s="13">
        <f t="shared" si="0"/>
        <v>0.98605231553658967</v>
      </c>
      <c r="F11" s="22">
        <f>2*Winter!C11</f>
        <v>2.2000000000000002</v>
      </c>
      <c r="G11" s="23">
        <v>0.41</v>
      </c>
      <c r="H11" s="23">
        <f t="shared" si="1"/>
        <v>0.72310503139349913</v>
      </c>
      <c r="I11" s="17">
        <f>Winter!D11*5</f>
        <v>4.5</v>
      </c>
      <c r="J11" s="18">
        <v>0.35</v>
      </c>
      <c r="K11" s="18">
        <f t="shared" si="2"/>
        <v>1.4790784733048845</v>
      </c>
      <c r="L11" s="26">
        <f t="shared" si="3"/>
        <v>0</v>
      </c>
      <c r="M11" s="26">
        <f t="shared" si="4"/>
        <v>0</v>
      </c>
      <c r="P11" t="s">
        <v>46</v>
      </c>
      <c r="Q11">
        <f>SUM(I2:I49)</f>
        <v>302.00000000000006</v>
      </c>
    </row>
    <row r="12" spans="1:18" x14ac:dyDescent="0.3">
      <c r="A12" s="2">
        <v>0.20833333333333334</v>
      </c>
      <c r="B12" s="4">
        <v>0.7</v>
      </c>
      <c r="C12" s="12">
        <f>3*Winter!B12</f>
        <v>5.4</v>
      </c>
      <c r="D12" s="13">
        <v>0.77</v>
      </c>
      <c r="E12" s="13">
        <f t="shared" si="0"/>
        <v>1.7748941679658614</v>
      </c>
      <c r="F12" s="22">
        <f>2*Winter!C12</f>
        <v>3.96</v>
      </c>
      <c r="G12" s="23">
        <v>0.63</v>
      </c>
      <c r="H12" s="23">
        <f t="shared" si="1"/>
        <v>1.3015890565082984</v>
      </c>
      <c r="I12" s="17">
        <f>Winter!D12*5</f>
        <v>8.1000000000000014</v>
      </c>
      <c r="J12" s="18">
        <v>0.45</v>
      </c>
      <c r="K12" s="18">
        <f t="shared" si="2"/>
        <v>2.6623412519487926</v>
      </c>
      <c r="L12" s="26">
        <f t="shared" si="3"/>
        <v>0</v>
      </c>
      <c r="M12" s="26">
        <f t="shared" si="4"/>
        <v>0</v>
      </c>
      <c r="P12" t="s">
        <v>47</v>
      </c>
      <c r="Q12">
        <f>SUM(L2:L49)</f>
        <v>0</v>
      </c>
    </row>
    <row r="13" spans="1:18" x14ac:dyDescent="0.3">
      <c r="A13" s="2">
        <v>0.22916666666666666</v>
      </c>
      <c r="B13" s="4">
        <v>1.1000000000000001</v>
      </c>
      <c r="C13" s="12">
        <f>3*Winter!B13</f>
        <v>7.1999999999999993</v>
      </c>
      <c r="D13" s="13">
        <v>1.21</v>
      </c>
      <c r="E13" s="13">
        <f t="shared" si="0"/>
        <v>2.3665255572878148</v>
      </c>
      <c r="F13" s="22">
        <f>2*Winter!C13</f>
        <v>5.28</v>
      </c>
      <c r="G13" s="23">
        <v>0.99</v>
      </c>
      <c r="H13" s="23">
        <f t="shared" si="1"/>
        <v>1.7354520753443978</v>
      </c>
      <c r="I13" s="17">
        <f>Winter!D13*5</f>
        <v>10.8</v>
      </c>
      <c r="J13" s="18">
        <v>0.7</v>
      </c>
      <c r="K13" s="18">
        <f t="shared" si="2"/>
        <v>3.5497883359317228</v>
      </c>
      <c r="L13" s="26">
        <f t="shared" si="3"/>
        <v>0</v>
      </c>
      <c r="M13" s="26">
        <f t="shared" si="4"/>
        <v>0</v>
      </c>
    </row>
    <row r="14" spans="1:18" x14ac:dyDescent="0.3">
      <c r="A14" s="2">
        <v>0.25</v>
      </c>
      <c r="B14" s="4">
        <v>1.5</v>
      </c>
      <c r="C14" s="12">
        <f>3*Winter!B14</f>
        <v>8.3999999999999986</v>
      </c>
      <c r="D14" s="13">
        <v>1.65</v>
      </c>
      <c r="E14" s="13">
        <f t="shared" si="0"/>
        <v>2.7609464835024506</v>
      </c>
      <c r="F14" s="22">
        <f>2*Winter!C14</f>
        <v>6.16</v>
      </c>
      <c r="G14" s="23">
        <v>1.35</v>
      </c>
      <c r="H14" s="23">
        <f t="shared" si="1"/>
        <v>2.0246940879017976</v>
      </c>
      <c r="I14" s="17">
        <f>Winter!D14*5</f>
        <v>12.6</v>
      </c>
      <c r="J14" s="18">
        <v>1.1000000000000001</v>
      </c>
      <c r="K14" s="18">
        <f t="shared" si="2"/>
        <v>4.1414197252536766</v>
      </c>
      <c r="L14" s="26">
        <f t="shared" si="3"/>
        <v>0</v>
      </c>
      <c r="M14" s="26">
        <f t="shared" si="4"/>
        <v>0</v>
      </c>
      <c r="Q14">
        <f>SUM(Q9:Q12)</f>
        <v>650.79999999999995</v>
      </c>
    </row>
    <row r="15" spans="1:18" x14ac:dyDescent="0.3">
      <c r="A15" s="2">
        <v>0.27083333333333331</v>
      </c>
      <c r="B15" s="4">
        <v>1.8</v>
      </c>
      <c r="C15" s="12">
        <f>3*Winter!B15</f>
        <v>9</v>
      </c>
      <c r="D15" s="13">
        <v>1.98</v>
      </c>
      <c r="E15" s="13">
        <f t="shared" si="0"/>
        <v>2.958156946609769</v>
      </c>
      <c r="F15" s="22">
        <f>2*Winter!C15</f>
        <v>6.6</v>
      </c>
      <c r="G15" s="23">
        <v>1.62</v>
      </c>
      <c r="H15" s="23">
        <f t="shared" si="1"/>
        <v>2.1693150941804968</v>
      </c>
      <c r="I15" s="17">
        <f>Winter!D15*5</f>
        <v>13.5</v>
      </c>
      <c r="J15" s="18">
        <v>1.5</v>
      </c>
      <c r="K15" s="18">
        <f t="shared" si="2"/>
        <v>4.4372354199146535</v>
      </c>
      <c r="L15" s="26">
        <f t="shared" si="3"/>
        <v>0</v>
      </c>
      <c r="M15" s="26">
        <f t="shared" si="4"/>
        <v>0</v>
      </c>
    </row>
    <row r="16" spans="1:18" x14ac:dyDescent="0.3">
      <c r="A16" s="2">
        <v>0.29166666666666669</v>
      </c>
      <c r="B16" s="4">
        <v>1.6</v>
      </c>
      <c r="C16" s="12">
        <f>3*Winter!B16</f>
        <v>7.8000000000000007</v>
      </c>
      <c r="D16" s="13">
        <v>1.76</v>
      </c>
      <c r="E16" s="13">
        <f t="shared" si="0"/>
        <v>2.5637360203951332</v>
      </c>
      <c r="F16" s="22">
        <f>2*Winter!C16</f>
        <v>5.72</v>
      </c>
      <c r="G16" s="23">
        <v>1.44</v>
      </c>
      <c r="H16" s="23">
        <f t="shared" si="1"/>
        <v>1.8800730816230975</v>
      </c>
      <c r="I16" s="17">
        <f>Winter!D16*5</f>
        <v>11.7</v>
      </c>
      <c r="J16" s="18">
        <v>1.8</v>
      </c>
      <c r="K16" s="18">
        <f t="shared" si="2"/>
        <v>3.8456040305926993</v>
      </c>
      <c r="L16" s="26">
        <f t="shared" si="3"/>
        <v>0</v>
      </c>
      <c r="M16" s="26">
        <f t="shared" si="4"/>
        <v>0</v>
      </c>
    </row>
    <row r="17" spans="1:13" x14ac:dyDescent="0.3">
      <c r="A17" s="2">
        <v>0.3125</v>
      </c>
      <c r="B17" s="4">
        <v>1.2</v>
      </c>
      <c r="C17" s="12">
        <f>3*Winter!B17</f>
        <v>6</v>
      </c>
      <c r="D17" s="13">
        <v>1.32</v>
      </c>
      <c r="E17" s="13">
        <f t="shared" si="0"/>
        <v>1.9721046310731793</v>
      </c>
      <c r="F17" s="22">
        <f>2*Winter!C17</f>
        <v>4.4000000000000004</v>
      </c>
      <c r="G17" s="23">
        <v>1.08</v>
      </c>
      <c r="H17" s="23">
        <f t="shared" si="1"/>
        <v>1.4462100627869983</v>
      </c>
      <c r="I17" s="17">
        <f>Winter!D17*5</f>
        <v>9</v>
      </c>
      <c r="J17" s="18">
        <v>1.6</v>
      </c>
      <c r="K17" s="18">
        <f t="shared" si="2"/>
        <v>2.958156946609769</v>
      </c>
      <c r="L17" s="26">
        <f t="shared" si="3"/>
        <v>0</v>
      </c>
      <c r="M17" s="26">
        <f t="shared" si="4"/>
        <v>0</v>
      </c>
    </row>
    <row r="18" spans="1:13" x14ac:dyDescent="0.3">
      <c r="A18" s="2">
        <v>0.33333333333333331</v>
      </c>
      <c r="B18" s="4">
        <v>1</v>
      </c>
      <c r="C18" s="12">
        <f>3*Winter!B18</f>
        <v>4.8000000000000007</v>
      </c>
      <c r="D18" s="13">
        <v>1.1000000000000001</v>
      </c>
      <c r="E18" s="13">
        <f t="shared" si="0"/>
        <v>1.5776837048585437</v>
      </c>
      <c r="F18" s="22">
        <f>2*Winter!C18</f>
        <v>3.52</v>
      </c>
      <c r="G18" s="23">
        <v>0.9</v>
      </c>
      <c r="H18" s="23">
        <f t="shared" si="1"/>
        <v>1.1569680502295985</v>
      </c>
      <c r="I18" s="17">
        <f>Winter!D18*5</f>
        <v>7.1999999999999993</v>
      </c>
      <c r="J18" s="18">
        <v>1.2</v>
      </c>
      <c r="K18" s="18">
        <f t="shared" si="2"/>
        <v>2.3665255572878148</v>
      </c>
      <c r="L18" s="26">
        <f t="shared" si="3"/>
        <v>0</v>
      </c>
      <c r="M18" s="26">
        <f t="shared" si="4"/>
        <v>0</v>
      </c>
    </row>
    <row r="19" spans="1:13" x14ac:dyDescent="0.3">
      <c r="A19" s="2">
        <v>0.35416666666666669</v>
      </c>
      <c r="B19" s="4">
        <v>0.85</v>
      </c>
      <c r="C19" s="12">
        <f>3*Winter!B19</f>
        <v>3.9000000000000004</v>
      </c>
      <c r="D19" s="13">
        <v>0.94</v>
      </c>
      <c r="E19" s="13">
        <f t="shared" si="0"/>
        <v>1.2818680101975666</v>
      </c>
      <c r="F19" s="22">
        <f>2*Winter!C19</f>
        <v>2.86</v>
      </c>
      <c r="G19" s="23">
        <v>0.77</v>
      </c>
      <c r="H19" s="23">
        <f t="shared" si="1"/>
        <v>0.94003654081154875</v>
      </c>
      <c r="I19" s="17">
        <f>Winter!D19*5</f>
        <v>5.85</v>
      </c>
      <c r="J19" s="18">
        <v>1</v>
      </c>
      <c r="K19" s="18">
        <f t="shared" si="2"/>
        <v>1.9228020152963496</v>
      </c>
      <c r="L19" s="26">
        <f t="shared" si="3"/>
        <v>0</v>
      </c>
      <c r="M19" s="26">
        <f t="shared" si="4"/>
        <v>0</v>
      </c>
    </row>
    <row r="20" spans="1:13" x14ac:dyDescent="0.3">
      <c r="A20" s="2">
        <v>0.375</v>
      </c>
      <c r="B20" s="4">
        <v>0.75</v>
      </c>
      <c r="C20" s="12">
        <f>3*Winter!B20</f>
        <v>3.3000000000000003</v>
      </c>
      <c r="D20" s="13">
        <v>0.83</v>
      </c>
      <c r="E20" s="13">
        <f t="shared" si="0"/>
        <v>1.0846575470902486</v>
      </c>
      <c r="F20" s="22">
        <f>2*Winter!C20</f>
        <v>2.42</v>
      </c>
      <c r="G20" s="23">
        <v>0.68</v>
      </c>
      <c r="H20" s="23">
        <f t="shared" si="1"/>
        <v>0.79541553453284897</v>
      </c>
      <c r="I20" s="17">
        <f>Winter!D20*5</f>
        <v>4.95</v>
      </c>
      <c r="J20" s="18">
        <v>0.85</v>
      </c>
      <c r="K20" s="18">
        <f t="shared" si="2"/>
        <v>1.626986320635373</v>
      </c>
      <c r="L20" s="26">
        <f t="shared" si="3"/>
        <v>0</v>
      </c>
      <c r="M20" s="26">
        <f t="shared" si="4"/>
        <v>0</v>
      </c>
    </row>
    <row r="21" spans="1:13" x14ac:dyDescent="0.3">
      <c r="A21" s="2">
        <v>0.39583333333333331</v>
      </c>
      <c r="B21" s="4">
        <v>0.7</v>
      </c>
      <c r="C21" s="12">
        <f>3*Winter!B21</f>
        <v>3</v>
      </c>
      <c r="D21" s="13">
        <v>0.77</v>
      </c>
      <c r="E21" s="13">
        <f t="shared" si="0"/>
        <v>0.98605231553658967</v>
      </c>
      <c r="F21" s="22">
        <f>2*Winter!C21</f>
        <v>2.2000000000000002</v>
      </c>
      <c r="G21" s="23">
        <v>0.63</v>
      </c>
      <c r="H21" s="23">
        <f t="shared" si="1"/>
        <v>0.72310503139349913</v>
      </c>
      <c r="I21" s="17">
        <f>Winter!D21*5</f>
        <v>4.5</v>
      </c>
      <c r="J21" s="18">
        <v>0.75</v>
      </c>
      <c r="K21" s="18">
        <f t="shared" si="2"/>
        <v>1.4790784733048845</v>
      </c>
      <c r="L21" s="26">
        <f t="shared" si="3"/>
        <v>0</v>
      </c>
      <c r="M21" s="26">
        <f t="shared" si="4"/>
        <v>0</v>
      </c>
    </row>
    <row r="22" spans="1:13" x14ac:dyDescent="0.3">
      <c r="A22" s="2">
        <v>0.41666666666666669</v>
      </c>
      <c r="B22" s="4">
        <v>0.68</v>
      </c>
      <c r="C22" s="12">
        <f>3*Winter!B22</f>
        <v>2.8499999999999996</v>
      </c>
      <c r="D22" s="13">
        <v>0.75</v>
      </c>
      <c r="E22" s="13">
        <f t="shared" si="0"/>
        <v>0.93674969975975997</v>
      </c>
      <c r="F22" s="22">
        <f>2*Winter!C22</f>
        <v>2.1</v>
      </c>
      <c r="G22" s="23">
        <v>0.61</v>
      </c>
      <c r="H22" s="23">
        <f t="shared" si="1"/>
        <v>0.69023662087561277</v>
      </c>
      <c r="I22" s="17">
        <f>Winter!D22*5</f>
        <v>4.3</v>
      </c>
      <c r="J22" s="18">
        <v>0.7</v>
      </c>
      <c r="K22" s="18">
        <f t="shared" si="2"/>
        <v>1.4133416522691118</v>
      </c>
      <c r="L22" s="26">
        <f t="shared" si="3"/>
        <v>0</v>
      </c>
      <c r="M22" s="26">
        <f t="shared" si="4"/>
        <v>0</v>
      </c>
    </row>
    <row r="23" spans="1:13" x14ac:dyDescent="0.3">
      <c r="A23" s="2">
        <v>0.4375</v>
      </c>
      <c r="B23" s="4">
        <v>0.65</v>
      </c>
      <c r="C23" s="12">
        <f>3*Winter!B23</f>
        <v>2.7</v>
      </c>
      <c r="D23" s="13">
        <v>0.72</v>
      </c>
      <c r="E23" s="13">
        <f t="shared" si="0"/>
        <v>0.88744708398293071</v>
      </c>
      <c r="F23" s="22">
        <f>2*Winter!C23</f>
        <v>1.98</v>
      </c>
      <c r="G23" s="23">
        <v>0.59</v>
      </c>
      <c r="H23" s="23">
        <f t="shared" si="1"/>
        <v>0.65079452825414918</v>
      </c>
      <c r="I23" s="17">
        <f>Winter!D23*5</f>
        <v>4.0500000000000007</v>
      </c>
      <c r="J23" s="18">
        <v>0.68</v>
      </c>
      <c r="K23" s="18">
        <f t="shared" si="2"/>
        <v>1.3311706259743963</v>
      </c>
      <c r="L23" s="26">
        <f t="shared" si="3"/>
        <v>0</v>
      </c>
      <c r="M23" s="26">
        <f t="shared" si="4"/>
        <v>0</v>
      </c>
    </row>
    <row r="24" spans="1:13" x14ac:dyDescent="0.3">
      <c r="A24" s="2">
        <v>0.45833333333333331</v>
      </c>
      <c r="B24" s="4">
        <v>0.63</v>
      </c>
      <c r="C24" s="12">
        <f>3*Winter!B24</f>
        <v>2.5499999999999998</v>
      </c>
      <c r="D24" s="13">
        <v>0.69</v>
      </c>
      <c r="E24" s="13">
        <f t="shared" si="0"/>
        <v>0.83814446820610111</v>
      </c>
      <c r="F24" s="22">
        <f>2*Winter!C24</f>
        <v>1.88</v>
      </c>
      <c r="G24" s="23">
        <v>0.56999999999999995</v>
      </c>
      <c r="H24" s="23">
        <f t="shared" si="1"/>
        <v>0.61792611773626283</v>
      </c>
      <c r="I24" s="17">
        <f>Winter!D24*5</f>
        <v>3.85</v>
      </c>
      <c r="J24" s="18">
        <v>0.65</v>
      </c>
      <c r="K24" s="18">
        <f t="shared" si="2"/>
        <v>1.2654338049386233</v>
      </c>
      <c r="L24" s="26">
        <f t="shared" si="3"/>
        <v>0</v>
      </c>
      <c r="M24" s="26">
        <f t="shared" si="4"/>
        <v>0</v>
      </c>
    </row>
    <row r="25" spans="1:13" x14ac:dyDescent="0.3">
      <c r="A25" s="2">
        <v>0.47916666666666669</v>
      </c>
      <c r="B25" s="4">
        <v>0.6</v>
      </c>
      <c r="C25" s="12">
        <f>3*Winter!B25</f>
        <v>2.4000000000000004</v>
      </c>
      <c r="D25" s="13">
        <v>0.66</v>
      </c>
      <c r="E25" s="13">
        <f t="shared" si="0"/>
        <v>0.78884185242927185</v>
      </c>
      <c r="F25" s="22">
        <f>2*Winter!C25</f>
        <v>1.76</v>
      </c>
      <c r="G25" s="23">
        <v>0.54</v>
      </c>
      <c r="H25" s="23">
        <f t="shared" si="1"/>
        <v>0.57848402511479924</v>
      </c>
      <c r="I25" s="17">
        <f>Winter!D25*5</f>
        <v>3.5999999999999996</v>
      </c>
      <c r="J25" s="18">
        <v>0.63</v>
      </c>
      <c r="K25" s="18">
        <f t="shared" si="2"/>
        <v>1.1832627786439074</v>
      </c>
      <c r="L25" s="26">
        <f t="shared" si="3"/>
        <v>0</v>
      </c>
      <c r="M25" s="26">
        <f t="shared" si="4"/>
        <v>0</v>
      </c>
    </row>
    <row r="26" spans="1:13" x14ac:dyDescent="0.3">
      <c r="A26" s="2">
        <v>0.5</v>
      </c>
      <c r="B26" s="4">
        <v>0.6</v>
      </c>
      <c r="C26" s="12">
        <f>3*Winter!B26</f>
        <v>2.34</v>
      </c>
      <c r="D26" s="13">
        <v>0.66</v>
      </c>
      <c r="E26" s="13">
        <f t="shared" si="0"/>
        <v>0.76912080611853983</v>
      </c>
      <c r="F26" s="22">
        <f>2*Winter!C26</f>
        <v>1.72</v>
      </c>
      <c r="G26" s="23">
        <v>0.54</v>
      </c>
      <c r="H26" s="23">
        <f t="shared" si="1"/>
        <v>0.56533666090764467</v>
      </c>
      <c r="I26" s="17">
        <f>Winter!D26*5</f>
        <v>3.5</v>
      </c>
      <c r="J26" s="18">
        <v>0.6</v>
      </c>
      <c r="K26" s="18">
        <f t="shared" si="2"/>
        <v>1.1503943681260211</v>
      </c>
      <c r="L26" s="26">
        <f t="shared" si="3"/>
        <v>0</v>
      </c>
      <c r="M26" s="26">
        <f t="shared" si="4"/>
        <v>0</v>
      </c>
    </row>
    <row r="27" spans="1:13" x14ac:dyDescent="0.3">
      <c r="A27" s="2">
        <v>0.52083333333333337</v>
      </c>
      <c r="B27" s="4">
        <v>0.62</v>
      </c>
      <c r="C27" s="12">
        <f>3*Winter!B27</f>
        <v>2.25</v>
      </c>
      <c r="D27" s="13">
        <v>0.68</v>
      </c>
      <c r="E27" s="13">
        <f t="shared" si="0"/>
        <v>0.73953923665244226</v>
      </c>
      <c r="F27" s="22">
        <f>2*Winter!C27</f>
        <v>1.66</v>
      </c>
      <c r="G27" s="23">
        <v>0.56000000000000005</v>
      </c>
      <c r="H27" s="23">
        <f t="shared" si="1"/>
        <v>0.54561561459691288</v>
      </c>
      <c r="I27" s="17">
        <f>Winter!D27*5</f>
        <v>3.4000000000000004</v>
      </c>
      <c r="J27" s="18">
        <v>0.6</v>
      </c>
      <c r="K27" s="18">
        <f t="shared" si="2"/>
        <v>1.1175259576081351</v>
      </c>
      <c r="L27" s="26">
        <f t="shared" si="3"/>
        <v>0</v>
      </c>
      <c r="M27" s="26">
        <f t="shared" si="4"/>
        <v>0</v>
      </c>
    </row>
    <row r="28" spans="1:13" x14ac:dyDescent="0.3">
      <c r="A28" s="2">
        <v>0.54166666666666663</v>
      </c>
      <c r="B28" s="4">
        <v>0.65</v>
      </c>
      <c r="C28" s="12">
        <f>3*Winter!B28</f>
        <v>2.25</v>
      </c>
      <c r="D28" s="13">
        <v>0.72</v>
      </c>
      <c r="E28" s="13">
        <f t="shared" si="0"/>
        <v>0.73953923665244226</v>
      </c>
      <c r="F28" s="22">
        <f>2*Winter!C28</f>
        <v>1.66</v>
      </c>
      <c r="G28" s="23">
        <v>0.59</v>
      </c>
      <c r="H28" s="23">
        <f t="shared" si="1"/>
        <v>0.54561561459691288</v>
      </c>
      <c r="I28" s="17">
        <f>Winter!D28*5</f>
        <v>3.4000000000000004</v>
      </c>
      <c r="J28" s="18">
        <v>0.62</v>
      </c>
      <c r="K28" s="18">
        <f t="shared" si="2"/>
        <v>1.1175259576081351</v>
      </c>
      <c r="L28" s="26">
        <f t="shared" si="3"/>
        <v>0</v>
      </c>
      <c r="M28" s="26">
        <f t="shared" si="4"/>
        <v>0</v>
      </c>
    </row>
    <row r="29" spans="1:13" x14ac:dyDescent="0.3">
      <c r="A29" s="2">
        <v>0.5625</v>
      </c>
      <c r="B29" s="4">
        <v>0.7</v>
      </c>
      <c r="C29" s="12">
        <f>3*Winter!B29</f>
        <v>2.4000000000000004</v>
      </c>
      <c r="D29" s="13">
        <v>0.77</v>
      </c>
      <c r="E29" s="13">
        <f t="shared" si="0"/>
        <v>0.78884185242927185</v>
      </c>
      <c r="F29" s="22">
        <f>2*Winter!C29</f>
        <v>1.76</v>
      </c>
      <c r="G29" s="23">
        <v>0.63</v>
      </c>
      <c r="H29" s="23">
        <f t="shared" si="1"/>
        <v>0.57848402511479924</v>
      </c>
      <c r="I29" s="17">
        <f>Winter!D29*5</f>
        <v>3.5999999999999996</v>
      </c>
      <c r="J29" s="18">
        <v>0.65</v>
      </c>
      <c r="K29" s="18">
        <f t="shared" si="2"/>
        <v>1.1832627786439074</v>
      </c>
      <c r="L29" s="26">
        <f t="shared" si="3"/>
        <v>0</v>
      </c>
      <c r="M29" s="26">
        <f t="shared" si="4"/>
        <v>0</v>
      </c>
    </row>
    <row r="30" spans="1:13" x14ac:dyDescent="0.3">
      <c r="A30" s="2">
        <v>0.58333333333333337</v>
      </c>
      <c r="B30" s="4">
        <v>0.75</v>
      </c>
      <c r="C30" s="12">
        <f>3*Winter!B30</f>
        <v>2.7</v>
      </c>
      <c r="D30" s="13">
        <v>0.83</v>
      </c>
      <c r="E30" s="13">
        <f t="shared" si="0"/>
        <v>0.88744708398293071</v>
      </c>
      <c r="F30" s="22">
        <f>2*Winter!C30</f>
        <v>1.98</v>
      </c>
      <c r="G30" s="23">
        <v>0.68</v>
      </c>
      <c r="H30" s="23">
        <f t="shared" si="1"/>
        <v>0.65079452825414918</v>
      </c>
      <c r="I30" s="17">
        <f>Winter!D30*5</f>
        <v>4.0500000000000007</v>
      </c>
      <c r="J30" s="18">
        <v>0.7</v>
      </c>
      <c r="K30" s="18">
        <f t="shared" si="2"/>
        <v>1.3311706259743963</v>
      </c>
      <c r="L30" s="26">
        <f t="shared" si="3"/>
        <v>0</v>
      </c>
      <c r="M30" s="26">
        <f t="shared" si="4"/>
        <v>0</v>
      </c>
    </row>
    <row r="31" spans="1:13" x14ac:dyDescent="0.3">
      <c r="A31" s="2">
        <v>0.60416666666666663</v>
      </c>
      <c r="B31" s="4">
        <v>0.85</v>
      </c>
      <c r="C31" s="12">
        <f>3*Winter!B31</f>
        <v>3</v>
      </c>
      <c r="D31" s="13">
        <v>0.94</v>
      </c>
      <c r="E31" s="13">
        <f t="shared" si="0"/>
        <v>0.98605231553658967</v>
      </c>
      <c r="F31" s="22">
        <f>2*Winter!C31</f>
        <v>2.2000000000000002</v>
      </c>
      <c r="G31" s="23">
        <v>0.77</v>
      </c>
      <c r="H31" s="23">
        <f t="shared" si="1"/>
        <v>0.72310503139349913</v>
      </c>
      <c r="I31" s="17">
        <f>Winter!D31*5</f>
        <v>4.5</v>
      </c>
      <c r="J31" s="18">
        <v>0.75</v>
      </c>
      <c r="K31" s="18">
        <f t="shared" si="2"/>
        <v>1.4790784733048845</v>
      </c>
      <c r="L31" s="26">
        <f t="shared" si="3"/>
        <v>0</v>
      </c>
      <c r="M31" s="26">
        <f t="shared" si="4"/>
        <v>0</v>
      </c>
    </row>
    <row r="32" spans="1:13" x14ac:dyDescent="0.3">
      <c r="A32" s="2">
        <v>0.625</v>
      </c>
      <c r="B32" s="4">
        <v>1</v>
      </c>
      <c r="C32" s="12">
        <f>3*Winter!B32</f>
        <v>3.5999999999999996</v>
      </c>
      <c r="D32" s="13">
        <v>1.1000000000000001</v>
      </c>
      <c r="E32" s="13">
        <f t="shared" si="0"/>
        <v>1.1832627786439074</v>
      </c>
      <c r="F32" s="22">
        <f>2*Winter!C32</f>
        <v>2.64</v>
      </c>
      <c r="G32" s="23">
        <v>0.9</v>
      </c>
      <c r="H32" s="23">
        <f t="shared" si="1"/>
        <v>0.86772603767219891</v>
      </c>
      <c r="I32" s="17">
        <f>Winter!D32*5</f>
        <v>5.4</v>
      </c>
      <c r="J32" s="18">
        <v>0.85</v>
      </c>
      <c r="K32" s="18">
        <f t="shared" si="2"/>
        <v>1.7748941679658614</v>
      </c>
      <c r="L32" s="26">
        <f t="shared" si="3"/>
        <v>0</v>
      </c>
      <c r="M32" s="26">
        <f t="shared" si="4"/>
        <v>0</v>
      </c>
    </row>
    <row r="33" spans="1:13" x14ac:dyDescent="0.3">
      <c r="A33" s="2">
        <v>0.64583333333333337</v>
      </c>
      <c r="B33" s="4">
        <v>1.2</v>
      </c>
      <c r="C33" s="12">
        <f>3*Winter!B33</f>
        <v>4.5</v>
      </c>
      <c r="D33" s="13">
        <v>1.32</v>
      </c>
      <c r="E33" s="13">
        <f t="shared" si="0"/>
        <v>1.4790784733048845</v>
      </c>
      <c r="F33" s="22">
        <f>2*Winter!C33</f>
        <v>3.3</v>
      </c>
      <c r="G33" s="23">
        <v>1.08</v>
      </c>
      <c r="H33" s="23">
        <f t="shared" si="1"/>
        <v>1.0846575470902484</v>
      </c>
      <c r="I33" s="17">
        <f>Winter!D33*5</f>
        <v>6.75</v>
      </c>
      <c r="J33" s="18">
        <v>1</v>
      </c>
      <c r="K33" s="18">
        <f t="shared" si="2"/>
        <v>2.2186177099573268</v>
      </c>
      <c r="L33" s="26">
        <f t="shared" si="3"/>
        <v>0</v>
      </c>
      <c r="M33" s="26">
        <f t="shared" si="4"/>
        <v>0</v>
      </c>
    </row>
    <row r="34" spans="1:13" x14ac:dyDescent="0.3">
      <c r="A34" s="2">
        <v>0.66666666666666663</v>
      </c>
      <c r="B34" s="4">
        <v>1.5</v>
      </c>
      <c r="C34" s="12">
        <f>3*Winter!B34</f>
        <v>6</v>
      </c>
      <c r="D34" s="13">
        <v>1.65</v>
      </c>
      <c r="E34" s="13">
        <f t="shared" si="0"/>
        <v>1.9721046310731793</v>
      </c>
      <c r="F34" s="22">
        <f>2*Winter!C34</f>
        <v>4.4000000000000004</v>
      </c>
      <c r="G34" s="23">
        <v>1.35</v>
      </c>
      <c r="H34" s="23">
        <f t="shared" si="1"/>
        <v>1.4462100627869983</v>
      </c>
      <c r="I34" s="17">
        <f>Winter!D34*5</f>
        <v>9</v>
      </c>
      <c r="J34" s="18">
        <v>1.2</v>
      </c>
      <c r="K34" s="18">
        <f t="shared" si="2"/>
        <v>2.958156946609769</v>
      </c>
      <c r="L34" s="26">
        <f t="shared" si="3"/>
        <v>0</v>
      </c>
      <c r="M34" s="26">
        <f t="shared" si="4"/>
        <v>0</v>
      </c>
    </row>
    <row r="35" spans="1:13" x14ac:dyDescent="0.3">
      <c r="A35" s="2">
        <v>0.6875</v>
      </c>
      <c r="B35" s="4">
        <v>1.8</v>
      </c>
      <c r="C35" s="12">
        <f>3*Winter!B35</f>
        <v>7.1999999999999993</v>
      </c>
      <c r="D35" s="13">
        <v>1.98</v>
      </c>
      <c r="E35" s="13">
        <f t="shared" si="0"/>
        <v>2.3665255572878148</v>
      </c>
      <c r="F35" s="22">
        <f>2*Winter!C35</f>
        <v>5.28</v>
      </c>
      <c r="G35" s="23">
        <v>1.62</v>
      </c>
      <c r="H35" s="23">
        <f t="shared" si="1"/>
        <v>1.7354520753443978</v>
      </c>
      <c r="I35" s="17">
        <f>Winter!D35*5</f>
        <v>10.8</v>
      </c>
      <c r="J35" s="18">
        <v>1.5</v>
      </c>
      <c r="K35" s="18">
        <f t="shared" si="2"/>
        <v>3.5497883359317228</v>
      </c>
      <c r="L35" s="26">
        <f t="shared" si="3"/>
        <v>0</v>
      </c>
      <c r="M35" s="26">
        <f t="shared" si="4"/>
        <v>0</v>
      </c>
    </row>
    <row r="36" spans="1:13" x14ac:dyDescent="0.3">
      <c r="A36" s="2">
        <v>0.70833333333333337</v>
      </c>
      <c r="B36" s="4">
        <v>2.1</v>
      </c>
      <c r="C36" s="12">
        <f>3*Winter!B36</f>
        <v>8.1000000000000014</v>
      </c>
      <c r="D36" s="13">
        <v>2.31</v>
      </c>
      <c r="E36" s="13">
        <f t="shared" si="0"/>
        <v>2.6623412519487926</v>
      </c>
      <c r="F36" s="22">
        <f>2*Winter!C36</f>
        <v>5.94</v>
      </c>
      <c r="G36" s="23">
        <v>1.89</v>
      </c>
      <c r="H36" s="23">
        <f t="shared" si="1"/>
        <v>1.9523835847624476</v>
      </c>
      <c r="I36" s="17">
        <f>Winter!D36*5</f>
        <v>12.15</v>
      </c>
      <c r="J36" s="18">
        <v>1.8</v>
      </c>
      <c r="K36" s="18">
        <f t="shared" si="2"/>
        <v>3.9935118779231882</v>
      </c>
      <c r="L36" s="26">
        <f t="shared" si="3"/>
        <v>0</v>
      </c>
      <c r="M36" s="26">
        <f t="shared" si="4"/>
        <v>0</v>
      </c>
    </row>
    <row r="37" spans="1:13" x14ac:dyDescent="0.3">
      <c r="A37" s="2">
        <v>0.72916666666666663</v>
      </c>
      <c r="B37" s="4">
        <v>2.2999999999999998</v>
      </c>
      <c r="C37" s="12">
        <f>3*Winter!B37</f>
        <v>8.6999999999999993</v>
      </c>
      <c r="D37" s="13">
        <v>2.5299999999999998</v>
      </c>
      <c r="E37" s="13">
        <f t="shared" si="0"/>
        <v>2.8595517150561096</v>
      </c>
      <c r="F37" s="22">
        <f>2*Winter!C37</f>
        <v>6.38</v>
      </c>
      <c r="G37" s="23">
        <v>2.0699999999999998</v>
      </c>
      <c r="H37" s="23">
        <f t="shared" si="1"/>
        <v>2.0970045910411472</v>
      </c>
      <c r="I37" s="17">
        <f>Winter!D37*5</f>
        <v>13.049999999999999</v>
      </c>
      <c r="J37" s="18">
        <v>2.1</v>
      </c>
      <c r="K37" s="18">
        <f t="shared" si="2"/>
        <v>4.2893275725841642</v>
      </c>
      <c r="L37" s="26">
        <f t="shared" si="3"/>
        <v>0</v>
      </c>
      <c r="M37" s="26">
        <f t="shared" si="4"/>
        <v>0</v>
      </c>
    </row>
    <row r="38" spans="1:13" x14ac:dyDescent="0.3">
      <c r="A38" s="2">
        <v>0.75</v>
      </c>
      <c r="B38" s="4">
        <v>2.2000000000000002</v>
      </c>
      <c r="C38" s="12">
        <f>3*Winter!B38</f>
        <v>9</v>
      </c>
      <c r="D38" s="13">
        <v>2.42</v>
      </c>
      <c r="E38" s="13">
        <f t="shared" si="0"/>
        <v>2.958156946609769</v>
      </c>
      <c r="F38" s="22">
        <f>2*Winter!C38</f>
        <v>6.6</v>
      </c>
      <c r="G38" s="23">
        <v>1.98</v>
      </c>
      <c r="H38" s="23">
        <f t="shared" si="1"/>
        <v>2.1693150941804968</v>
      </c>
      <c r="I38" s="17">
        <f>Winter!D38*5</f>
        <v>13.5</v>
      </c>
      <c r="J38" s="18">
        <v>2.2999999999999998</v>
      </c>
      <c r="K38" s="18">
        <f t="shared" si="2"/>
        <v>4.4372354199146535</v>
      </c>
      <c r="L38" s="26">
        <f t="shared" si="3"/>
        <v>0</v>
      </c>
      <c r="M38" s="26">
        <f t="shared" si="4"/>
        <v>0</v>
      </c>
    </row>
    <row r="39" spans="1:13" x14ac:dyDescent="0.3">
      <c r="A39" s="2">
        <v>0.77083333333333337</v>
      </c>
      <c r="B39" s="4">
        <v>2.1</v>
      </c>
      <c r="C39" s="12">
        <f>3*Winter!B39</f>
        <v>8.6999999999999993</v>
      </c>
      <c r="D39" s="13">
        <v>2.31</v>
      </c>
      <c r="E39" s="13">
        <f t="shared" si="0"/>
        <v>2.8595517150561096</v>
      </c>
      <c r="F39" s="22">
        <f>2*Winter!C39</f>
        <v>6.38</v>
      </c>
      <c r="G39" s="23">
        <v>1.89</v>
      </c>
      <c r="H39" s="23">
        <f t="shared" si="1"/>
        <v>2.0970045910411472</v>
      </c>
      <c r="I39" s="17">
        <f>Winter!D39*5</f>
        <v>13.049999999999999</v>
      </c>
      <c r="J39" s="18">
        <v>2.2000000000000002</v>
      </c>
      <c r="K39" s="18">
        <f t="shared" si="2"/>
        <v>4.2893275725841642</v>
      </c>
      <c r="L39" s="26">
        <f t="shared" si="3"/>
        <v>0</v>
      </c>
      <c r="M39" s="26">
        <f t="shared" si="4"/>
        <v>0</v>
      </c>
    </row>
    <row r="40" spans="1:13" x14ac:dyDescent="0.3">
      <c r="A40" s="2">
        <v>0.79166666666666663</v>
      </c>
      <c r="B40" s="4">
        <v>1.9</v>
      </c>
      <c r="C40" s="12">
        <f>3*Winter!B40</f>
        <v>8.1000000000000014</v>
      </c>
      <c r="D40" s="13">
        <v>2.09</v>
      </c>
      <c r="E40" s="13">
        <f t="shared" si="0"/>
        <v>2.6623412519487926</v>
      </c>
      <c r="F40" s="22">
        <f>2*Winter!C40</f>
        <v>5.94</v>
      </c>
      <c r="G40" s="23">
        <v>1.71</v>
      </c>
      <c r="H40" s="23">
        <f t="shared" si="1"/>
        <v>1.9523835847624476</v>
      </c>
      <c r="I40" s="17">
        <f>Winter!D40*5</f>
        <v>12.15</v>
      </c>
      <c r="J40" s="18">
        <v>2.1</v>
      </c>
      <c r="K40" s="18">
        <f t="shared" si="2"/>
        <v>3.9935118779231882</v>
      </c>
      <c r="L40" s="26">
        <f t="shared" si="3"/>
        <v>0</v>
      </c>
      <c r="M40" s="26">
        <f t="shared" si="4"/>
        <v>0</v>
      </c>
    </row>
    <row r="41" spans="1:13" x14ac:dyDescent="0.3">
      <c r="A41" s="2">
        <v>0.8125</v>
      </c>
      <c r="B41" s="4">
        <v>1.7</v>
      </c>
      <c r="C41" s="12">
        <f>3*Winter!B41</f>
        <v>7.1999999999999993</v>
      </c>
      <c r="D41" s="13">
        <v>1.87</v>
      </c>
      <c r="E41" s="13">
        <f t="shared" si="0"/>
        <v>2.3665255572878148</v>
      </c>
      <c r="F41" s="22">
        <f>2*Winter!C41</f>
        <v>5.28</v>
      </c>
      <c r="G41" s="23">
        <v>1.53</v>
      </c>
      <c r="H41" s="23">
        <f t="shared" si="1"/>
        <v>1.7354520753443978</v>
      </c>
      <c r="I41" s="17">
        <f>Winter!D41*5</f>
        <v>10.8</v>
      </c>
      <c r="J41" s="18">
        <v>1.9</v>
      </c>
      <c r="K41" s="18">
        <f t="shared" si="2"/>
        <v>3.5497883359317228</v>
      </c>
      <c r="L41" s="26">
        <f t="shared" si="3"/>
        <v>0</v>
      </c>
      <c r="M41" s="26">
        <f t="shared" si="4"/>
        <v>0</v>
      </c>
    </row>
    <row r="42" spans="1:13" x14ac:dyDescent="0.3">
      <c r="A42" s="2">
        <v>0.83333333333333337</v>
      </c>
      <c r="B42" s="4">
        <v>1.5</v>
      </c>
      <c r="C42" s="12">
        <f>3*Winter!B42</f>
        <v>6.3000000000000007</v>
      </c>
      <c r="D42" s="13">
        <v>1.65</v>
      </c>
      <c r="E42" s="13">
        <f t="shared" si="0"/>
        <v>2.0707098626268383</v>
      </c>
      <c r="F42" s="22">
        <f>2*Winter!C42</f>
        <v>4.62</v>
      </c>
      <c r="G42" s="23">
        <v>1.35</v>
      </c>
      <c r="H42" s="23">
        <f t="shared" si="1"/>
        <v>1.5185205659263481</v>
      </c>
      <c r="I42" s="17">
        <f>Winter!D42*5</f>
        <v>9.4499999999999993</v>
      </c>
      <c r="J42" s="18">
        <v>1.7</v>
      </c>
      <c r="K42" s="18">
        <f t="shared" si="2"/>
        <v>3.106064793940257</v>
      </c>
      <c r="L42" s="26">
        <f t="shared" si="3"/>
        <v>0</v>
      </c>
      <c r="M42" s="26">
        <f t="shared" si="4"/>
        <v>0</v>
      </c>
    </row>
    <row r="43" spans="1:13" x14ac:dyDescent="0.3">
      <c r="A43" s="2">
        <v>0.85416666666666663</v>
      </c>
      <c r="B43" s="4">
        <v>1.3</v>
      </c>
      <c r="C43" s="12">
        <f>3*Winter!B43</f>
        <v>5.4</v>
      </c>
      <c r="D43" s="13">
        <v>1.43</v>
      </c>
      <c r="E43" s="13">
        <f t="shared" si="0"/>
        <v>1.7748941679658614</v>
      </c>
      <c r="F43" s="22">
        <f>2*Winter!C43</f>
        <v>3.96</v>
      </c>
      <c r="G43" s="23">
        <v>1.17</v>
      </c>
      <c r="H43" s="23">
        <f t="shared" si="1"/>
        <v>1.3015890565082984</v>
      </c>
      <c r="I43" s="17">
        <f>Winter!D43*5</f>
        <v>8.1000000000000014</v>
      </c>
      <c r="J43" s="18">
        <v>1.5</v>
      </c>
      <c r="K43" s="18">
        <f t="shared" si="2"/>
        <v>2.6623412519487926</v>
      </c>
      <c r="L43" s="26">
        <f t="shared" si="3"/>
        <v>0</v>
      </c>
      <c r="M43" s="26">
        <f t="shared" si="4"/>
        <v>0</v>
      </c>
    </row>
    <row r="44" spans="1:13" x14ac:dyDescent="0.3">
      <c r="A44" s="2">
        <v>0.875</v>
      </c>
      <c r="B44" s="4">
        <v>1.1000000000000001</v>
      </c>
      <c r="C44" s="12">
        <f>3*Winter!B44</f>
        <v>4.5</v>
      </c>
      <c r="D44" s="13">
        <v>1.21</v>
      </c>
      <c r="E44" s="13">
        <f t="shared" si="0"/>
        <v>1.4790784733048845</v>
      </c>
      <c r="F44" s="22">
        <f>2*Winter!C44</f>
        <v>3.3</v>
      </c>
      <c r="G44" s="23">
        <v>0.99</v>
      </c>
      <c r="H44" s="23">
        <f t="shared" si="1"/>
        <v>1.0846575470902484</v>
      </c>
      <c r="I44" s="17">
        <f>Winter!D44*5</f>
        <v>6.75</v>
      </c>
      <c r="J44" s="18">
        <v>1.3</v>
      </c>
      <c r="K44" s="18">
        <f t="shared" si="2"/>
        <v>2.2186177099573268</v>
      </c>
      <c r="L44" s="26">
        <f t="shared" si="3"/>
        <v>0</v>
      </c>
      <c r="M44" s="26">
        <f t="shared" si="4"/>
        <v>0</v>
      </c>
    </row>
    <row r="45" spans="1:13" x14ac:dyDescent="0.3">
      <c r="A45" s="2">
        <v>0.89583333333333337</v>
      </c>
      <c r="B45" s="4">
        <v>0.9</v>
      </c>
      <c r="C45" s="12">
        <f>3*Winter!B45</f>
        <v>3.5999999999999996</v>
      </c>
      <c r="D45" s="13">
        <v>0.99</v>
      </c>
      <c r="E45" s="13">
        <f t="shared" si="0"/>
        <v>1.1832627786439074</v>
      </c>
      <c r="F45" s="22">
        <f>2*Winter!C45</f>
        <v>2.64</v>
      </c>
      <c r="G45" s="23">
        <v>0.81</v>
      </c>
      <c r="H45" s="23">
        <f t="shared" si="1"/>
        <v>0.86772603767219891</v>
      </c>
      <c r="I45" s="17">
        <f>Winter!D45*5</f>
        <v>5.4</v>
      </c>
      <c r="J45" s="18">
        <v>1.1000000000000001</v>
      </c>
      <c r="K45" s="18">
        <f t="shared" si="2"/>
        <v>1.7748941679658614</v>
      </c>
      <c r="L45" s="26">
        <f t="shared" si="3"/>
        <v>0</v>
      </c>
      <c r="M45" s="26">
        <f t="shared" si="4"/>
        <v>0</v>
      </c>
    </row>
    <row r="46" spans="1:13" x14ac:dyDescent="0.3">
      <c r="A46" s="2">
        <v>0.91666666666666663</v>
      </c>
      <c r="B46" s="4">
        <v>0.7</v>
      </c>
      <c r="C46" s="12">
        <f>3*Winter!B46</f>
        <v>3</v>
      </c>
      <c r="D46" s="13">
        <v>0.77</v>
      </c>
      <c r="E46" s="13">
        <f t="shared" si="0"/>
        <v>0.98605231553658967</v>
      </c>
      <c r="F46" s="22">
        <f>2*Winter!C46</f>
        <v>2.2000000000000002</v>
      </c>
      <c r="G46" s="23">
        <v>0.63</v>
      </c>
      <c r="H46" s="23">
        <f t="shared" si="1"/>
        <v>0.72310503139349913</v>
      </c>
      <c r="I46" s="17">
        <f>Winter!D46*5</f>
        <v>4.5</v>
      </c>
      <c r="J46" s="18">
        <v>0.9</v>
      </c>
      <c r="K46" s="18">
        <f t="shared" si="2"/>
        <v>1.4790784733048845</v>
      </c>
      <c r="L46" s="26">
        <f t="shared" si="3"/>
        <v>0</v>
      </c>
      <c r="M46" s="26">
        <f t="shared" si="4"/>
        <v>0</v>
      </c>
    </row>
    <row r="47" spans="1:13" x14ac:dyDescent="0.3">
      <c r="A47" s="2">
        <v>0.9375</v>
      </c>
      <c r="B47" s="4">
        <v>0.55000000000000004</v>
      </c>
      <c r="C47" s="12">
        <f>3*Winter!B47</f>
        <v>2.5499999999999998</v>
      </c>
      <c r="D47" s="13">
        <v>0.61</v>
      </c>
      <c r="E47" s="13">
        <f t="shared" si="0"/>
        <v>0.83814446820610111</v>
      </c>
      <c r="F47" s="22">
        <f>2*Winter!C47</f>
        <v>1.88</v>
      </c>
      <c r="G47" s="23">
        <v>0.5</v>
      </c>
      <c r="H47" s="23">
        <f t="shared" si="1"/>
        <v>0.61792611773626283</v>
      </c>
      <c r="I47" s="17">
        <f>Winter!D47*5</f>
        <v>3.85</v>
      </c>
      <c r="J47" s="18">
        <v>0.7</v>
      </c>
      <c r="K47" s="18">
        <f t="shared" si="2"/>
        <v>1.2654338049386233</v>
      </c>
      <c r="L47" s="26">
        <f t="shared" si="3"/>
        <v>0</v>
      </c>
      <c r="M47" s="26">
        <f t="shared" si="4"/>
        <v>0</v>
      </c>
    </row>
    <row r="48" spans="1:13" x14ac:dyDescent="0.3">
      <c r="A48" s="2">
        <v>0.95833333333333337</v>
      </c>
      <c r="B48" s="4">
        <v>0.48</v>
      </c>
      <c r="C48" s="12">
        <f>3*Winter!B48</f>
        <v>2.0999999999999996</v>
      </c>
      <c r="D48" s="13">
        <v>0.53</v>
      </c>
      <c r="E48" s="13">
        <f t="shared" si="0"/>
        <v>0.69023662087561266</v>
      </c>
      <c r="F48" s="22">
        <f>2*Winter!C48</f>
        <v>1.54</v>
      </c>
      <c r="G48" s="23">
        <v>0.43</v>
      </c>
      <c r="H48" s="23">
        <f t="shared" si="1"/>
        <v>0.5061735219754494</v>
      </c>
      <c r="I48" s="17">
        <f>Winter!D48*5</f>
        <v>3.15</v>
      </c>
      <c r="J48" s="18">
        <v>0.55000000000000004</v>
      </c>
      <c r="K48" s="18">
        <f t="shared" si="2"/>
        <v>1.0353549313134192</v>
      </c>
      <c r="L48" s="26">
        <f t="shared" si="3"/>
        <v>0</v>
      </c>
      <c r="M48" s="26">
        <f t="shared" si="4"/>
        <v>0</v>
      </c>
    </row>
    <row r="49" spans="1:13" x14ac:dyDescent="0.3">
      <c r="A49" s="2">
        <v>0.97916666666666663</v>
      </c>
      <c r="B49" s="4">
        <v>0.45</v>
      </c>
      <c r="C49" s="12">
        <f>3*Winter!B49</f>
        <v>1.9500000000000002</v>
      </c>
      <c r="D49" s="13">
        <v>0.5</v>
      </c>
      <c r="E49" s="13">
        <f t="shared" si="0"/>
        <v>0.64093400509878329</v>
      </c>
      <c r="F49" s="22">
        <f>2*Winter!C49</f>
        <v>1.44</v>
      </c>
      <c r="G49" s="23">
        <v>0.41</v>
      </c>
      <c r="H49" s="23">
        <f t="shared" si="1"/>
        <v>0.47330511145756299</v>
      </c>
      <c r="I49" s="17">
        <f>Winter!D49*5</f>
        <v>2.9499999999999997</v>
      </c>
      <c r="J49" s="18">
        <v>0.48</v>
      </c>
      <c r="K49" s="18">
        <f t="shared" si="2"/>
        <v>0.96961811027764633</v>
      </c>
      <c r="L49" s="26">
        <f t="shared" si="3"/>
        <v>0</v>
      </c>
      <c r="M49" s="26">
        <f t="shared" si="4"/>
        <v>0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workbookViewId="0">
      <selection activeCell="M49" sqref="M2:M49"/>
    </sheetView>
  </sheetViews>
  <sheetFormatPr defaultRowHeight="14.4" x14ac:dyDescent="0.3"/>
  <cols>
    <col min="2" max="2" width="12.109375" hidden="1" customWidth="1"/>
    <col min="3" max="3" width="13.77734375" customWidth="1"/>
    <col min="4" max="4" width="13.77734375" hidden="1" customWidth="1"/>
    <col min="5" max="5" width="13.77734375" customWidth="1"/>
    <col min="6" max="6" width="15.5546875" customWidth="1"/>
    <col min="7" max="7" width="15.88671875" hidden="1" customWidth="1"/>
    <col min="8" max="8" width="15.88671875" customWidth="1"/>
    <col min="9" max="9" width="15.109375" customWidth="1"/>
    <col min="10" max="10" width="23.109375" hidden="1" customWidth="1"/>
    <col min="11" max="11" width="23.109375" customWidth="1"/>
    <col min="12" max="12" width="17.109375" customWidth="1"/>
    <col min="16" max="16" width="12.6640625" customWidth="1"/>
  </cols>
  <sheetData>
    <row r="1" spans="1:18" x14ac:dyDescent="0.3">
      <c r="A1" s="1" t="s">
        <v>0</v>
      </c>
      <c r="B1" s="5" t="s">
        <v>1</v>
      </c>
      <c r="C1" s="9" t="s">
        <v>54</v>
      </c>
      <c r="D1" s="10" t="s">
        <v>2</v>
      </c>
      <c r="E1" s="11" t="s">
        <v>39</v>
      </c>
      <c r="F1" s="19" t="s">
        <v>55</v>
      </c>
      <c r="G1" s="20" t="s">
        <v>3</v>
      </c>
      <c r="H1" s="21" t="s">
        <v>39</v>
      </c>
      <c r="I1" s="14" t="s">
        <v>56</v>
      </c>
      <c r="J1" s="15" t="s">
        <v>4</v>
      </c>
      <c r="K1" s="16" t="s">
        <v>39</v>
      </c>
      <c r="L1" s="24" t="s">
        <v>57</v>
      </c>
      <c r="M1" s="25" t="s">
        <v>39</v>
      </c>
      <c r="P1" t="s">
        <v>38</v>
      </c>
      <c r="Q1">
        <v>0.95</v>
      </c>
    </row>
    <row r="2" spans="1:18" x14ac:dyDescent="0.3">
      <c r="A2" s="2">
        <v>0</v>
      </c>
      <c r="B2" s="4">
        <v>0.4</v>
      </c>
      <c r="C2" s="12">
        <f>10*Winter!B2</f>
        <v>6</v>
      </c>
      <c r="D2" s="13">
        <v>0.44</v>
      </c>
      <c r="E2" s="13">
        <f>C2*$Q$2</f>
        <v>1.9721046310731793</v>
      </c>
      <c r="F2" s="22">
        <f>15*Winter!C2</f>
        <v>9.9</v>
      </c>
      <c r="G2" s="23">
        <v>0.36</v>
      </c>
      <c r="H2" s="23">
        <f>F2*$Q$2</f>
        <v>3.2539726412707459</v>
      </c>
      <c r="I2" s="17">
        <f>Winter!D2*15</f>
        <v>8.1000000000000014</v>
      </c>
      <c r="J2" s="18">
        <v>0.45</v>
      </c>
      <c r="K2" s="18">
        <f>I2*$Q$2</f>
        <v>2.6623412519487926</v>
      </c>
      <c r="L2" s="26">
        <f>20*Winter!E2</f>
        <v>13</v>
      </c>
      <c r="M2" s="26">
        <f>L2*$Q$2</f>
        <v>4.2728933673252216</v>
      </c>
      <c r="Q2">
        <f>TAN(ACOS(Q1))</f>
        <v>0.32868410517886321</v>
      </c>
    </row>
    <row r="3" spans="1:18" x14ac:dyDescent="0.3">
      <c r="A3" s="2">
        <v>2.0833333333333332E-2</v>
      </c>
      <c r="B3" s="4">
        <v>0.38</v>
      </c>
      <c r="C3" s="12">
        <f>10*Winter!B3</f>
        <v>5.5</v>
      </c>
      <c r="D3" s="13">
        <v>0.42</v>
      </c>
      <c r="E3" s="13">
        <f t="shared" ref="E3:E49" si="0">C3*$Q$2</f>
        <v>1.8077625784837477</v>
      </c>
      <c r="F3" s="22">
        <f>15*Winter!C3</f>
        <v>9.15</v>
      </c>
      <c r="G3" s="23">
        <v>0.34</v>
      </c>
      <c r="H3" s="23">
        <f t="shared" ref="H3:H49" si="1">F3*$Q$2</f>
        <v>3.0074595623865985</v>
      </c>
      <c r="I3" s="17">
        <f>Winter!D3*15</f>
        <v>7.5</v>
      </c>
      <c r="J3" s="18">
        <v>0.4</v>
      </c>
      <c r="K3" s="18">
        <f t="shared" ref="K3:K49" si="2">I3*$Q$2</f>
        <v>2.4651307888414742</v>
      </c>
      <c r="L3" s="26">
        <f>20*Winter!E3</f>
        <v>12</v>
      </c>
      <c r="M3" s="26">
        <f t="shared" ref="M3:M49" si="3">L3*$Q$2</f>
        <v>3.9442092621463587</v>
      </c>
    </row>
    <row r="4" spans="1:18" x14ac:dyDescent="0.3">
      <c r="A4" s="2">
        <v>4.1666666666666664E-2</v>
      </c>
      <c r="B4" s="4">
        <v>0.35</v>
      </c>
      <c r="C4" s="12">
        <f>10*Winter!B4</f>
        <v>5</v>
      </c>
      <c r="D4" s="13">
        <v>0.39</v>
      </c>
      <c r="E4" s="13">
        <f t="shared" si="0"/>
        <v>1.643420525894316</v>
      </c>
      <c r="F4" s="22">
        <f>15*Winter!C4</f>
        <v>8.25</v>
      </c>
      <c r="G4" s="23">
        <v>0.32</v>
      </c>
      <c r="H4" s="23">
        <f t="shared" si="1"/>
        <v>2.7116438677256216</v>
      </c>
      <c r="I4" s="17">
        <f>Winter!D4*15</f>
        <v>6.75</v>
      </c>
      <c r="J4" s="18">
        <v>0.38</v>
      </c>
      <c r="K4" s="18">
        <f t="shared" si="2"/>
        <v>2.2186177099573268</v>
      </c>
      <c r="L4" s="26">
        <f>20*Winter!E4</f>
        <v>11</v>
      </c>
      <c r="M4" s="26">
        <f t="shared" si="3"/>
        <v>3.6155251569674953</v>
      </c>
      <c r="P4" t="s">
        <v>40</v>
      </c>
      <c r="Q4" s="12">
        <f>MAX(C2:C49)</f>
        <v>30</v>
      </c>
      <c r="R4">
        <f>Q4*Q2</f>
        <v>9.8605231553658967</v>
      </c>
    </row>
    <row r="5" spans="1:18" x14ac:dyDescent="0.3">
      <c r="A5" s="2">
        <v>6.25E-2</v>
      </c>
      <c r="B5" s="4">
        <v>0.33</v>
      </c>
      <c r="C5" s="12">
        <f>10*Winter!B5</f>
        <v>4.8</v>
      </c>
      <c r="D5" s="13">
        <v>0.36</v>
      </c>
      <c r="E5" s="13">
        <f t="shared" si="0"/>
        <v>1.5776837048585433</v>
      </c>
      <c r="F5" s="22">
        <f>15*Winter!C5</f>
        <v>7.95</v>
      </c>
      <c r="G5" s="23">
        <v>0.3</v>
      </c>
      <c r="H5" s="23">
        <f t="shared" si="1"/>
        <v>2.6130386361719626</v>
      </c>
      <c r="I5" s="17">
        <f>Winter!D5*15</f>
        <v>6.45</v>
      </c>
      <c r="J5" s="18">
        <v>0.35</v>
      </c>
      <c r="K5" s="18">
        <f t="shared" si="2"/>
        <v>2.1200124784036678</v>
      </c>
      <c r="L5" s="26">
        <f>20*Winter!E5</f>
        <v>10</v>
      </c>
      <c r="M5" s="26">
        <f t="shared" si="3"/>
        <v>3.286841051788632</v>
      </c>
      <c r="P5" t="s">
        <v>41</v>
      </c>
      <c r="Q5" s="22">
        <f>MAX(F2:F49)</f>
        <v>49.5</v>
      </c>
      <c r="R5">
        <f>Q5*Q2</f>
        <v>16.26986320635373</v>
      </c>
    </row>
    <row r="6" spans="1:18" x14ac:dyDescent="0.3">
      <c r="A6" s="2">
        <v>8.3333333333333329E-2</v>
      </c>
      <c r="B6" s="4">
        <v>0.32</v>
      </c>
      <c r="C6" s="12">
        <f>10*Winter!B6</f>
        <v>4.5</v>
      </c>
      <c r="D6" s="13">
        <v>0.35</v>
      </c>
      <c r="E6" s="13">
        <f t="shared" si="0"/>
        <v>1.4790784733048845</v>
      </c>
      <c r="F6" s="22">
        <f>15*Winter!C6</f>
        <v>7.5</v>
      </c>
      <c r="G6" s="23">
        <v>0.28999999999999998</v>
      </c>
      <c r="H6" s="23">
        <f t="shared" si="1"/>
        <v>2.4651307888414742</v>
      </c>
      <c r="I6" s="17">
        <f>Winter!D6*15</f>
        <v>6.1499999999999995</v>
      </c>
      <c r="J6" s="18">
        <v>0.33</v>
      </c>
      <c r="K6" s="18">
        <f t="shared" si="2"/>
        <v>2.0214072468500084</v>
      </c>
      <c r="L6" s="26">
        <f>20*Winter!E6</f>
        <v>9.6</v>
      </c>
      <c r="M6" s="26">
        <f t="shared" si="3"/>
        <v>3.1553674097170865</v>
      </c>
      <c r="P6" t="s">
        <v>42</v>
      </c>
      <c r="Q6" s="17">
        <f>MAX(I2:I49)</f>
        <v>40.5</v>
      </c>
      <c r="R6">
        <f>Q6*Q2</f>
        <v>13.311706259743961</v>
      </c>
    </row>
    <row r="7" spans="1:18" x14ac:dyDescent="0.3">
      <c r="A7" s="2">
        <v>0.10416666666666667</v>
      </c>
      <c r="B7" s="4">
        <v>0.31</v>
      </c>
      <c r="C7" s="12">
        <f>10*Winter!B7</f>
        <v>4.3</v>
      </c>
      <c r="D7" s="13">
        <v>0.34</v>
      </c>
      <c r="E7" s="13">
        <f t="shared" si="0"/>
        <v>1.4133416522691118</v>
      </c>
      <c r="F7" s="22">
        <f>15*Winter!C7</f>
        <v>7.05</v>
      </c>
      <c r="G7" s="23">
        <v>0.28000000000000003</v>
      </c>
      <c r="H7" s="23">
        <f t="shared" si="1"/>
        <v>2.3172229415109857</v>
      </c>
      <c r="I7" s="17">
        <f>Winter!D7*15</f>
        <v>5.8500000000000005</v>
      </c>
      <c r="J7" s="18">
        <v>0.32</v>
      </c>
      <c r="K7" s="18">
        <f t="shared" si="2"/>
        <v>1.9228020152963499</v>
      </c>
      <c r="L7" s="26">
        <f>20*Winter!E7</f>
        <v>9</v>
      </c>
      <c r="M7" s="26">
        <f t="shared" si="3"/>
        <v>2.958156946609769</v>
      </c>
      <c r="P7" t="s">
        <v>43</v>
      </c>
      <c r="Q7" s="26">
        <f>MAX(L2:L49)</f>
        <v>60</v>
      </c>
      <c r="R7">
        <f>Q7*Q2</f>
        <v>19.721046310731793</v>
      </c>
    </row>
    <row r="8" spans="1:18" x14ac:dyDescent="0.3">
      <c r="A8" s="2">
        <v>0.125</v>
      </c>
      <c r="B8" s="4">
        <v>0.3</v>
      </c>
      <c r="C8" s="12">
        <f>10*Winter!B8</f>
        <v>4.2</v>
      </c>
      <c r="D8" s="13">
        <v>0.33</v>
      </c>
      <c r="E8" s="13">
        <f t="shared" si="0"/>
        <v>1.3804732417512255</v>
      </c>
      <c r="F8" s="22">
        <f>15*Winter!C8</f>
        <v>6.9</v>
      </c>
      <c r="G8" s="23">
        <v>0.27</v>
      </c>
      <c r="H8" s="23">
        <f t="shared" si="1"/>
        <v>2.2679203257341563</v>
      </c>
      <c r="I8" s="17">
        <f>Winter!D8*15</f>
        <v>5.7</v>
      </c>
      <c r="J8" s="18">
        <v>0.31</v>
      </c>
      <c r="K8" s="18">
        <f t="shared" si="2"/>
        <v>1.8734993995195204</v>
      </c>
      <c r="L8" s="26">
        <f>20*Winter!E8</f>
        <v>8.6</v>
      </c>
      <c r="M8" s="26">
        <f t="shared" si="3"/>
        <v>2.8266833045382236</v>
      </c>
    </row>
    <row r="9" spans="1:18" x14ac:dyDescent="0.3">
      <c r="A9" s="2">
        <v>0.14583333333333334</v>
      </c>
      <c r="B9" s="4">
        <v>0.32</v>
      </c>
      <c r="C9" s="12">
        <f>10*Winter!B9</f>
        <v>4.5</v>
      </c>
      <c r="D9" s="13">
        <v>0.35</v>
      </c>
      <c r="E9" s="13">
        <f t="shared" si="0"/>
        <v>1.4790784733048845</v>
      </c>
      <c r="F9" s="22">
        <f>15*Winter!C9</f>
        <v>7.5</v>
      </c>
      <c r="G9" s="23">
        <v>0.28999999999999998</v>
      </c>
      <c r="H9" s="23">
        <f t="shared" si="1"/>
        <v>2.4651307888414742</v>
      </c>
      <c r="I9" s="17">
        <f>Winter!D9*15</f>
        <v>6.1499999999999995</v>
      </c>
      <c r="J9" s="18">
        <v>0.3</v>
      </c>
      <c r="K9" s="18">
        <f t="shared" si="2"/>
        <v>2.0214072468500084</v>
      </c>
      <c r="L9" s="26">
        <f>20*Winter!E9</f>
        <v>8.4</v>
      </c>
      <c r="M9" s="26">
        <f t="shared" si="3"/>
        <v>2.7609464835024511</v>
      </c>
      <c r="P9" t="s">
        <v>45</v>
      </c>
      <c r="Q9">
        <f>SUM(C2:C49)</f>
        <v>670.6</v>
      </c>
    </row>
    <row r="10" spans="1:18" x14ac:dyDescent="0.3">
      <c r="A10" s="2">
        <v>0.16666666666666666</v>
      </c>
      <c r="B10" s="4">
        <v>0.35</v>
      </c>
      <c r="C10" s="12">
        <f>10*Winter!B10</f>
        <v>6</v>
      </c>
      <c r="D10" s="13">
        <v>0.39</v>
      </c>
      <c r="E10" s="13">
        <f t="shared" si="0"/>
        <v>1.9721046310731793</v>
      </c>
      <c r="F10" s="22">
        <f>15*Winter!C10</f>
        <v>9.9</v>
      </c>
      <c r="G10" s="23">
        <v>0.32</v>
      </c>
      <c r="H10" s="23">
        <f t="shared" si="1"/>
        <v>3.2539726412707459</v>
      </c>
      <c r="I10" s="17">
        <f>Winter!D10*15</f>
        <v>8.1000000000000014</v>
      </c>
      <c r="J10" s="18">
        <v>0.32</v>
      </c>
      <c r="K10" s="18">
        <f t="shared" si="2"/>
        <v>2.6623412519487926</v>
      </c>
      <c r="L10" s="26">
        <f>20*Winter!E10</f>
        <v>9</v>
      </c>
      <c r="M10" s="26">
        <f t="shared" si="3"/>
        <v>2.958156946609769</v>
      </c>
      <c r="P10" t="s">
        <v>44</v>
      </c>
      <c r="Q10">
        <f>SUM(F2:F49)</f>
        <v>1107.1499999999999</v>
      </c>
    </row>
    <row r="11" spans="1:18" x14ac:dyDescent="0.3">
      <c r="A11" s="2">
        <v>0.1875</v>
      </c>
      <c r="B11" s="4">
        <v>0.45</v>
      </c>
      <c r="C11" s="12">
        <f>10*Winter!B11</f>
        <v>10</v>
      </c>
      <c r="D11" s="13">
        <v>0.5</v>
      </c>
      <c r="E11" s="13">
        <f t="shared" si="0"/>
        <v>3.286841051788632</v>
      </c>
      <c r="F11" s="22">
        <f>15*Winter!C11</f>
        <v>16.5</v>
      </c>
      <c r="G11" s="23">
        <v>0.41</v>
      </c>
      <c r="H11" s="23">
        <f t="shared" si="1"/>
        <v>5.4232877354512432</v>
      </c>
      <c r="I11" s="17">
        <f>Winter!D11*15</f>
        <v>13.5</v>
      </c>
      <c r="J11" s="18">
        <v>0.35</v>
      </c>
      <c r="K11" s="18">
        <f t="shared" si="2"/>
        <v>4.4372354199146535</v>
      </c>
      <c r="L11" s="26">
        <f>20*Winter!E11</f>
        <v>12</v>
      </c>
      <c r="M11" s="26">
        <f t="shared" si="3"/>
        <v>3.9442092621463587</v>
      </c>
      <c r="P11" t="s">
        <v>46</v>
      </c>
      <c r="Q11">
        <f>SUM(I2:I49)</f>
        <v>906</v>
      </c>
    </row>
    <row r="12" spans="1:18" x14ac:dyDescent="0.3">
      <c r="A12" s="2">
        <v>0.20833333333333334</v>
      </c>
      <c r="B12" s="4">
        <v>0.7</v>
      </c>
      <c r="C12" s="12">
        <f>10*Winter!B12</f>
        <v>18</v>
      </c>
      <c r="D12" s="13">
        <v>0.77</v>
      </c>
      <c r="E12" s="13">
        <f t="shared" si="0"/>
        <v>5.916313893219538</v>
      </c>
      <c r="F12" s="22">
        <f>15*Winter!C12</f>
        <v>29.7</v>
      </c>
      <c r="G12" s="23">
        <v>0.63</v>
      </c>
      <c r="H12" s="23">
        <f t="shared" si="1"/>
        <v>9.7619179238122378</v>
      </c>
      <c r="I12" s="17">
        <f>Winter!D12*15</f>
        <v>24.3</v>
      </c>
      <c r="J12" s="18">
        <v>0.45</v>
      </c>
      <c r="K12" s="18">
        <f t="shared" si="2"/>
        <v>7.9870237558463764</v>
      </c>
      <c r="L12" s="26">
        <f>20*Winter!E12</f>
        <v>20</v>
      </c>
      <c r="M12" s="26">
        <f t="shared" si="3"/>
        <v>6.5736821035772639</v>
      </c>
      <c r="P12" t="s">
        <v>47</v>
      </c>
      <c r="Q12">
        <f>SUM(L2:L49)</f>
        <v>1341.2</v>
      </c>
    </row>
    <row r="13" spans="1:18" x14ac:dyDescent="0.3">
      <c r="A13" s="2">
        <v>0.22916666666666666</v>
      </c>
      <c r="B13" s="4">
        <v>1.1000000000000001</v>
      </c>
      <c r="C13" s="12">
        <f>10*Winter!B13</f>
        <v>24</v>
      </c>
      <c r="D13" s="13">
        <v>1.21</v>
      </c>
      <c r="E13" s="13">
        <f t="shared" si="0"/>
        <v>7.8884185242927174</v>
      </c>
      <c r="F13" s="22">
        <f>15*Winter!C13</f>
        <v>39.6</v>
      </c>
      <c r="G13" s="23">
        <v>0.99</v>
      </c>
      <c r="H13" s="23">
        <f t="shared" si="1"/>
        <v>13.015890565082984</v>
      </c>
      <c r="I13" s="17">
        <f>Winter!D13*15</f>
        <v>32.400000000000006</v>
      </c>
      <c r="J13" s="18">
        <v>0.7</v>
      </c>
      <c r="K13" s="18">
        <f t="shared" si="2"/>
        <v>10.64936500779517</v>
      </c>
      <c r="L13" s="26">
        <f>20*Winter!E13</f>
        <v>36</v>
      </c>
      <c r="M13" s="26">
        <f t="shared" si="3"/>
        <v>11.832627786439076</v>
      </c>
    </row>
    <row r="14" spans="1:18" x14ac:dyDescent="0.3">
      <c r="A14" s="2">
        <v>0.25</v>
      </c>
      <c r="B14" s="4">
        <v>1.5</v>
      </c>
      <c r="C14" s="12">
        <f>10*Winter!B14</f>
        <v>28</v>
      </c>
      <c r="D14" s="13">
        <v>1.65</v>
      </c>
      <c r="E14" s="13">
        <f t="shared" si="0"/>
        <v>9.2031549450081691</v>
      </c>
      <c r="F14" s="22">
        <f>15*Winter!C14</f>
        <v>46.2</v>
      </c>
      <c r="G14" s="23">
        <v>1.35</v>
      </c>
      <c r="H14" s="23">
        <f t="shared" si="1"/>
        <v>15.185205659263481</v>
      </c>
      <c r="I14" s="17">
        <f>Winter!D14*15</f>
        <v>37.799999999999997</v>
      </c>
      <c r="J14" s="18">
        <v>1.1000000000000001</v>
      </c>
      <c r="K14" s="18">
        <f t="shared" si="2"/>
        <v>12.424259175761028</v>
      </c>
      <c r="L14" s="26">
        <f>20*Winter!E14</f>
        <v>48</v>
      </c>
      <c r="M14" s="26">
        <f t="shared" si="3"/>
        <v>15.776837048585435</v>
      </c>
      <c r="Q14">
        <f>SUM(Q9:Q12)</f>
        <v>4024.95</v>
      </c>
    </row>
    <row r="15" spans="1:18" x14ac:dyDescent="0.3">
      <c r="A15" s="2">
        <v>0.27083333333333331</v>
      </c>
      <c r="B15" s="4">
        <v>1.8</v>
      </c>
      <c r="C15" s="12">
        <f>10*Winter!B15</f>
        <v>30</v>
      </c>
      <c r="D15" s="13">
        <v>1.98</v>
      </c>
      <c r="E15" s="13">
        <f t="shared" si="0"/>
        <v>9.8605231553658967</v>
      </c>
      <c r="F15" s="22">
        <f>15*Winter!C15</f>
        <v>49.5</v>
      </c>
      <c r="G15" s="23">
        <v>1.62</v>
      </c>
      <c r="H15" s="23">
        <f t="shared" si="1"/>
        <v>16.26986320635373</v>
      </c>
      <c r="I15" s="17">
        <f>Winter!D15*15</f>
        <v>40.5</v>
      </c>
      <c r="J15" s="18">
        <v>1.5</v>
      </c>
      <c r="K15" s="18">
        <f t="shared" si="2"/>
        <v>13.311706259743961</v>
      </c>
      <c r="L15" s="26">
        <f>20*Winter!E15</f>
        <v>56</v>
      </c>
      <c r="M15" s="26">
        <f t="shared" si="3"/>
        <v>18.406309890016338</v>
      </c>
    </row>
    <row r="16" spans="1:18" x14ac:dyDescent="0.3">
      <c r="A16" s="2">
        <v>0.29166666666666669</v>
      </c>
      <c r="B16" s="4">
        <v>1.6</v>
      </c>
      <c r="C16" s="12">
        <f>10*Winter!B16</f>
        <v>26</v>
      </c>
      <c r="D16" s="13">
        <v>1.76</v>
      </c>
      <c r="E16" s="13">
        <f t="shared" si="0"/>
        <v>8.5457867346504433</v>
      </c>
      <c r="F16" s="22">
        <f>15*Winter!C16</f>
        <v>42.9</v>
      </c>
      <c r="G16" s="23">
        <v>1.44</v>
      </c>
      <c r="H16" s="23">
        <f t="shared" si="1"/>
        <v>14.100548112173231</v>
      </c>
      <c r="I16" s="17">
        <f>Winter!D16*15</f>
        <v>35.099999999999994</v>
      </c>
      <c r="J16" s="18">
        <v>1.8</v>
      </c>
      <c r="K16" s="18">
        <f t="shared" si="2"/>
        <v>11.536812091778097</v>
      </c>
      <c r="L16" s="26">
        <f>20*Winter!E16</f>
        <v>60</v>
      </c>
      <c r="M16" s="26">
        <f t="shared" si="3"/>
        <v>19.721046310731793</v>
      </c>
    </row>
    <row r="17" spans="1:13" x14ac:dyDescent="0.3">
      <c r="A17" s="2">
        <v>0.3125</v>
      </c>
      <c r="B17" s="4">
        <v>1.2</v>
      </c>
      <c r="C17" s="12">
        <f>10*Winter!B17</f>
        <v>20</v>
      </c>
      <c r="D17" s="13">
        <v>1.32</v>
      </c>
      <c r="E17" s="13">
        <f t="shared" si="0"/>
        <v>6.5736821035772639</v>
      </c>
      <c r="F17" s="22">
        <f>15*Winter!C17</f>
        <v>33</v>
      </c>
      <c r="G17" s="23">
        <v>1.08</v>
      </c>
      <c r="H17" s="23">
        <f t="shared" si="1"/>
        <v>10.846575470902486</v>
      </c>
      <c r="I17" s="17">
        <f>Winter!D17*15</f>
        <v>27</v>
      </c>
      <c r="J17" s="18">
        <v>1.6</v>
      </c>
      <c r="K17" s="18">
        <f t="shared" si="2"/>
        <v>8.8744708398293071</v>
      </c>
      <c r="L17" s="26">
        <f>20*Winter!E17</f>
        <v>52</v>
      </c>
      <c r="M17" s="26">
        <f t="shared" si="3"/>
        <v>17.091573469300887</v>
      </c>
    </row>
    <row r="18" spans="1:13" x14ac:dyDescent="0.3">
      <c r="A18" s="2">
        <v>0.33333333333333331</v>
      </c>
      <c r="B18" s="4">
        <v>1</v>
      </c>
      <c r="C18" s="12">
        <f>10*Winter!B18</f>
        <v>16</v>
      </c>
      <c r="D18" s="13">
        <v>1.1000000000000001</v>
      </c>
      <c r="E18" s="13">
        <f t="shared" si="0"/>
        <v>5.2589456828618113</v>
      </c>
      <c r="F18" s="22">
        <f>15*Winter!C18</f>
        <v>26.4</v>
      </c>
      <c r="G18" s="23">
        <v>0.9</v>
      </c>
      <c r="H18" s="23">
        <f t="shared" si="1"/>
        <v>8.6772603767219874</v>
      </c>
      <c r="I18" s="17">
        <f>Winter!D18*15</f>
        <v>21.599999999999998</v>
      </c>
      <c r="J18" s="18">
        <v>1.2</v>
      </c>
      <c r="K18" s="18">
        <f t="shared" si="2"/>
        <v>7.0995766718634448</v>
      </c>
      <c r="L18" s="26">
        <f>20*Winter!E18</f>
        <v>40</v>
      </c>
      <c r="M18" s="26">
        <f t="shared" si="3"/>
        <v>13.147364207154528</v>
      </c>
    </row>
    <row r="19" spans="1:13" x14ac:dyDescent="0.3">
      <c r="A19" s="2">
        <v>0.35416666666666669</v>
      </c>
      <c r="B19" s="4">
        <v>0.85</v>
      </c>
      <c r="C19" s="12">
        <f>10*Winter!B19</f>
        <v>13</v>
      </c>
      <c r="D19" s="13">
        <v>0.94</v>
      </c>
      <c r="E19" s="13">
        <f t="shared" si="0"/>
        <v>4.2728933673252216</v>
      </c>
      <c r="F19" s="22">
        <f>15*Winter!C19</f>
        <v>21.45</v>
      </c>
      <c r="G19" s="23">
        <v>0.77</v>
      </c>
      <c r="H19" s="23">
        <f t="shared" si="1"/>
        <v>7.0502740560866153</v>
      </c>
      <c r="I19" s="17">
        <f>Winter!D19*15</f>
        <v>17.549999999999997</v>
      </c>
      <c r="J19" s="18">
        <v>1</v>
      </c>
      <c r="K19" s="18">
        <f t="shared" si="2"/>
        <v>5.7684060458890487</v>
      </c>
      <c r="L19" s="26">
        <f>20*Winter!E19</f>
        <v>32</v>
      </c>
      <c r="M19" s="26">
        <f t="shared" si="3"/>
        <v>10.517891365723623</v>
      </c>
    </row>
    <row r="20" spans="1:13" x14ac:dyDescent="0.3">
      <c r="A20" s="2">
        <v>0.375</v>
      </c>
      <c r="B20" s="4">
        <v>0.75</v>
      </c>
      <c r="C20" s="12">
        <f>10*Winter!B20</f>
        <v>11</v>
      </c>
      <c r="D20" s="13">
        <v>0.83</v>
      </c>
      <c r="E20" s="13">
        <f t="shared" si="0"/>
        <v>3.6155251569674953</v>
      </c>
      <c r="F20" s="22">
        <f>15*Winter!C20</f>
        <v>18.149999999999999</v>
      </c>
      <c r="G20" s="23">
        <v>0.68</v>
      </c>
      <c r="H20" s="23">
        <f t="shared" si="1"/>
        <v>5.9656165089963666</v>
      </c>
      <c r="I20" s="17">
        <f>Winter!D20*15</f>
        <v>14.85</v>
      </c>
      <c r="J20" s="18">
        <v>0.85</v>
      </c>
      <c r="K20" s="18">
        <f t="shared" si="2"/>
        <v>4.8809589619061189</v>
      </c>
      <c r="L20" s="26">
        <f>20*Winter!E20</f>
        <v>26</v>
      </c>
      <c r="M20" s="26">
        <f t="shared" si="3"/>
        <v>8.5457867346504433</v>
      </c>
    </row>
    <row r="21" spans="1:13" x14ac:dyDescent="0.3">
      <c r="A21" s="2">
        <v>0.39583333333333331</v>
      </c>
      <c r="B21" s="4">
        <v>0.7</v>
      </c>
      <c r="C21" s="12">
        <f>10*Winter!B21</f>
        <v>10</v>
      </c>
      <c r="D21" s="13">
        <v>0.77</v>
      </c>
      <c r="E21" s="13">
        <f t="shared" si="0"/>
        <v>3.286841051788632</v>
      </c>
      <c r="F21" s="22">
        <f>15*Winter!C21</f>
        <v>16.5</v>
      </c>
      <c r="G21" s="23">
        <v>0.63</v>
      </c>
      <c r="H21" s="23">
        <f t="shared" si="1"/>
        <v>5.4232877354512432</v>
      </c>
      <c r="I21" s="17">
        <f>Winter!D21*15</f>
        <v>13.5</v>
      </c>
      <c r="J21" s="18">
        <v>0.75</v>
      </c>
      <c r="K21" s="18">
        <f t="shared" si="2"/>
        <v>4.4372354199146535</v>
      </c>
      <c r="L21" s="26">
        <f>20*Winter!E21</f>
        <v>22</v>
      </c>
      <c r="M21" s="26">
        <f t="shared" si="3"/>
        <v>7.2310503139349906</v>
      </c>
    </row>
    <row r="22" spans="1:13" x14ac:dyDescent="0.3">
      <c r="A22" s="2">
        <v>0.41666666666666669</v>
      </c>
      <c r="B22" s="4">
        <v>0.68</v>
      </c>
      <c r="C22" s="12">
        <f>10*Winter!B22</f>
        <v>9.5</v>
      </c>
      <c r="D22" s="13">
        <v>0.75</v>
      </c>
      <c r="E22" s="13">
        <f t="shared" si="0"/>
        <v>3.1224989991992005</v>
      </c>
      <c r="F22" s="22">
        <f>15*Winter!C22</f>
        <v>15.75</v>
      </c>
      <c r="G22" s="23">
        <v>0.61</v>
      </c>
      <c r="H22" s="23">
        <f t="shared" si="1"/>
        <v>5.1767746565670958</v>
      </c>
      <c r="I22" s="17">
        <f>Winter!D22*15</f>
        <v>12.9</v>
      </c>
      <c r="J22" s="18">
        <v>0.7</v>
      </c>
      <c r="K22" s="18">
        <f t="shared" si="2"/>
        <v>4.2400249568073356</v>
      </c>
      <c r="L22" s="26">
        <f>20*Winter!E22</f>
        <v>20</v>
      </c>
      <c r="M22" s="26">
        <f t="shared" si="3"/>
        <v>6.5736821035772639</v>
      </c>
    </row>
    <row r="23" spans="1:13" x14ac:dyDescent="0.3">
      <c r="A23" s="2">
        <v>0.4375</v>
      </c>
      <c r="B23" s="4">
        <v>0.65</v>
      </c>
      <c r="C23" s="12">
        <f>10*Winter!B23</f>
        <v>9</v>
      </c>
      <c r="D23" s="13">
        <v>0.72</v>
      </c>
      <c r="E23" s="13">
        <f t="shared" si="0"/>
        <v>2.958156946609769</v>
      </c>
      <c r="F23" s="22">
        <f>15*Winter!C23</f>
        <v>14.85</v>
      </c>
      <c r="G23" s="23">
        <v>0.59</v>
      </c>
      <c r="H23" s="23">
        <f t="shared" si="1"/>
        <v>4.8809589619061189</v>
      </c>
      <c r="I23" s="17">
        <f>Winter!D23*15</f>
        <v>12.15</v>
      </c>
      <c r="J23" s="18">
        <v>0.68</v>
      </c>
      <c r="K23" s="18">
        <f t="shared" si="2"/>
        <v>3.9935118779231882</v>
      </c>
      <c r="L23" s="26">
        <f>20*Winter!E23</f>
        <v>19</v>
      </c>
      <c r="M23" s="26">
        <f t="shared" si="3"/>
        <v>6.244997998398401</v>
      </c>
    </row>
    <row r="24" spans="1:13" x14ac:dyDescent="0.3">
      <c r="A24" s="2">
        <v>0.45833333333333331</v>
      </c>
      <c r="B24" s="4">
        <v>0.63</v>
      </c>
      <c r="C24" s="12">
        <f>10*Winter!B24</f>
        <v>8.5</v>
      </c>
      <c r="D24" s="13">
        <v>0.69</v>
      </c>
      <c r="E24" s="13">
        <f t="shared" si="0"/>
        <v>2.7938148940203371</v>
      </c>
      <c r="F24" s="22">
        <f>15*Winter!C24</f>
        <v>14.1</v>
      </c>
      <c r="G24" s="23">
        <v>0.56999999999999995</v>
      </c>
      <c r="H24" s="23">
        <f t="shared" si="1"/>
        <v>4.6344458830219715</v>
      </c>
      <c r="I24" s="17">
        <f>Winter!D24*15</f>
        <v>11.55</v>
      </c>
      <c r="J24" s="18">
        <v>0.65</v>
      </c>
      <c r="K24" s="18">
        <f t="shared" si="2"/>
        <v>3.7963014148158702</v>
      </c>
      <c r="L24" s="26">
        <f>20*Winter!E24</f>
        <v>18</v>
      </c>
      <c r="M24" s="26">
        <f t="shared" si="3"/>
        <v>5.916313893219538</v>
      </c>
    </row>
    <row r="25" spans="1:13" x14ac:dyDescent="0.3">
      <c r="A25" s="2">
        <v>0.47916666666666669</v>
      </c>
      <c r="B25" s="4">
        <v>0.6</v>
      </c>
      <c r="C25" s="12">
        <f>10*Winter!B25</f>
        <v>8</v>
      </c>
      <c r="D25" s="13">
        <v>0.66</v>
      </c>
      <c r="E25" s="13">
        <f t="shared" si="0"/>
        <v>2.6294728414309056</v>
      </c>
      <c r="F25" s="22">
        <f>15*Winter!C25</f>
        <v>13.2</v>
      </c>
      <c r="G25" s="23">
        <v>0.54</v>
      </c>
      <c r="H25" s="23">
        <f t="shared" si="1"/>
        <v>4.3386301883609937</v>
      </c>
      <c r="I25" s="17">
        <f>Winter!D25*15</f>
        <v>10.799999999999999</v>
      </c>
      <c r="J25" s="18">
        <v>0.63</v>
      </c>
      <c r="K25" s="18">
        <f t="shared" si="2"/>
        <v>3.5497883359317224</v>
      </c>
      <c r="L25" s="26">
        <f>20*Winter!E25</f>
        <v>17</v>
      </c>
      <c r="M25" s="26">
        <f t="shared" si="3"/>
        <v>5.5876297880406742</v>
      </c>
    </row>
    <row r="26" spans="1:13" x14ac:dyDescent="0.3">
      <c r="A26" s="2">
        <v>0.5</v>
      </c>
      <c r="B26" s="4">
        <v>0.6</v>
      </c>
      <c r="C26" s="12">
        <f>10*Winter!B26</f>
        <v>7.8000000000000007</v>
      </c>
      <c r="D26" s="13">
        <v>0.66</v>
      </c>
      <c r="E26" s="13">
        <f t="shared" si="0"/>
        <v>2.5637360203951332</v>
      </c>
      <c r="F26" s="22">
        <f>15*Winter!C26</f>
        <v>12.9</v>
      </c>
      <c r="G26" s="23">
        <v>0.54</v>
      </c>
      <c r="H26" s="23">
        <f t="shared" si="1"/>
        <v>4.2400249568073356</v>
      </c>
      <c r="I26" s="17">
        <f>Winter!D26*15</f>
        <v>10.5</v>
      </c>
      <c r="J26" s="18">
        <v>0.6</v>
      </c>
      <c r="K26" s="18">
        <f t="shared" si="2"/>
        <v>3.4511831043780639</v>
      </c>
      <c r="L26" s="26">
        <f>20*Winter!E26</f>
        <v>16</v>
      </c>
      <c r="M26" s="26">
        <f t="shared" si="3"/>
        <v>5.2589456828618113</v>
      </c>
    </row>
    <row r="27" spans="1:13" x14ac:dyDescent="0.3">
      <c r="A27" s="2">
        <v>0.52083333333333337</v>
      </c>
      <c r="B27" s="4">
        <v>0.62</v>
      </c>
      <c r="C27" s="12">
        <f>10*Winter!B27</f>
        <v>7.5</v>
      </c>
      <c r="D27" s="13">
        <v>0.68</v>
      </c>
      <c r="E27" s="13">
        <f t="shared" si="0"/>
        <v>2.4651307888414742</v>
      </c>
      <c r="F27" s="22">
        <f>15*Winter!C27</f>
        <v>12.45</v>
      </c>
      <c r="G27" s="23">
        <v>0.56000000000000005</v>
      </c>
      <c r="H27" s="23">
        <f t="shared" si="1"/>
        <v>4.0921171094768463</v>
      </c>
      <c r="I27" s="17">
        <f>Winter!D27*15</f>
        <v>10.200000000000001</v>
      </c>
      <c r="J27" s="18">
        <v>0.6</v>
      </c>
      <c r="K27" s="18">
        <f t="shared" si="2"/>
        <v>3.3525778728244049</v>
      </c>
      <c r="L27" s="26">
        <f>20*Winter!E27</f>
        <v>15.600000000000001</v>
      </c>
      <c r="M27" s="26">
        <f t="shared" si="3"/>
        <v>5.1274720407902663</v>
      </c>
    </row>
    <row r="28" spans="1:13" x14ac:dyDescent="0.3">
      <c r="A28" s="2">
        <v>0.54166666666666663</v>
      </c>
      <c r="B28" s="4">
        <v>0.65</v>
      </c>
      <c r="C28" s="12">
        <f>10*Winter!B28</f>
        <v>7.5</v>
      </c>
      <c r="D28" s="13">
        <v>0.72</v>
      </c>
      <c r="E28" s="13">
        <f t="shared" si="0"/>
        <v>2.4651307888414742</v>
      </c>
      <c r="F28" s="22">
        <f>15*Winter!C28</f>
        <v>12.45</v>
      </c>
      <c r="G28" s="23">
        <v>0.59</v>
      </c>
      <c r="H28" s="23">
        <f t="shared" si="1"/>
        <v>4.0921171094768463</v>
      </c>
      <c r="I28" s="17">
        <f>Winter!D28*15</f>
        <v>10.200000000000001</v>
      </c>
      <c r="J28" s="18">
        <v>0.62</v>
      </c>
      <c r="K28" s="18">
        <f t="shared" si="2"/>
        <v>3.3525778728244049</v>
      </c>
      <c r="L28" s="26">
        <f>20*Winter!E28</f>
        <v>15</v>
      </c>
      <c r="M28" s="26">
        <f t="shared" si="3"/>
        <v>4.9302615776829484</v>
      </c>
    </row>
    <row r="29" spans="1:13" x14ac:dyDescent="0.3">
      <c r="A29" s="2">
        <v>0.5625</v>
      </c>
      <c r="B29" s="4">
        <v>0.7</v>
      </c>
      <c r="C29" s="12">
        <f>10*Winter!B29</f>
        <v>8</v>
      </c>
      <c r="D29" s="13">
        <v>0.77</v>
      </c>
      <c r="E29" s="13">
        <f t="shared" si="0"/>
        <v>2.6294728414309056</v>
      </c>
      <c r="F29" s="22">
        <f>15*Winter!C29</f>
        <v>13.2</v>
      </c>
      <c r="G29" s="23">
        <v>0.63</v>
      </c>
      <c r="H29" s="23">
        <f t="shared" si="1"/>
        <v>4.3386301883609937</v>
      </c>
      <c r="I29" s="17">
        <f>Winter!D29*15</f>
        <v>10.799999999999999</v>
      </c>
      <c r="J29" s="18">
        <v>0.65</v>
      </c>
      <c r="K29" s="18">
        <f t="shared" si="2"/>
        <v>3.5497883359317224</v>
      </c>
      <c r="L29" s="26">
        <f>20*Winter!E29</f>
        <v>15</v>
      </c>
      <c r="M29" s="26">
        <f t="shared" si="3"/>
        <v>4.9302615776829484</v>
      </c>
    </row>
    <row r="30" spans="1:13" x14ac:dyDescent="0.3">
      <c r="A30" s="2">
        <v>0.58333333333333337</v>
      </c>
      <c r="B30" s="4">
        <v>0.75</v>
      </c>
      <c r="C30" s="12">
        <f>10*Winter!B30</f>
        <v>9</v>
      </c>
      <c r="D30" s="13">
        <v>0.83</v>
      </c>
      <c r="E30" s="13">
        <f t="shared" si="0"/>
        <v>2.958156946609769</v>
      </c>
      <c r="F30" s="22">
        <f>15*Winter!C30</f>
        <v>14.85</v>
      </c>
      <c r="G30" s="23">
        <v>0.68</v>
      </c>
      <c r="H30" s="23">
        <f t="shared" si="1"/>
        <v>4.8809589619061189</v>
      </c>
      <c r="I30" s="17">
        <f>Winter!D30*15</f>
        <v>12.15</v>
      </c>
      <c r="J30" s="18">
        <v>0.7</v>
      </c>
      <c r="K30" s="18">
        <f t="shared" si="2"/>
        <v>3.9935118779231882</v>
      </c>
      <c r="L30" s="26">
        <f>20*Winter!E30</f>
        <v>16</v>
      </c>
      <c r="M30" s="26">
        <f t="shared" si="3"/>
        <v>5.2589456828618113</v>
      </c>
    </row>
    <row r="31" spans="1:13" x14ac:dyDescent="0.3">
      <c r="A31" s="2">
        <v>0.60416666666666663</v>
      </c>
      <c r="B31" s="4">
        <v>0.85</v>
      </c>
      <c r="C31" s="12">
        <f>10*Winter!B31</f>
        <v>10</v>
      </c>
      <c r="D31" s="13">
        <v>0.94</v>
      </c>
      <c r="E31" s="13">
        <f t="shared" si="0"/>
        <v>3.286841051788632</v>
      </c>
      <c r="F31" s="22">
        <f>15*Winter!C31</f>
        <v>16.5</v>
      </c>
      <c r="G31" s="23">
        <v>0.77</v>
      </c>
      <c r="H31" s="23">
        <f t="shared" si="1"/>
        <v>5.4232877354512432</v>
      </c>
      <c r="I31" s="17">
        <f>Winter!D31*15</f>
        <v>13.5</v>
      </c>
      <c r="J31" s="18">
        <v>0.75</v>
      </c>
      <c r="K31" s="18">
        <f t="shared" si="2"/>
        <v>4.4372354199146535</v>
      </c>
      <c r="L31" s="26">
        <f>20*Winter!E31</f>
        <v>18</v>
      </c>
      <c r="M31" s="26">
        <f t="shared" si="3"/>
        <v>5.916313893219538</v>
      </c>
    </row>
    <row r="32" spans="1:13" x14ac:dyDescent="0.3">
      <c r="A32" s="2">
        <v>0.625</v>
      </c>
      <c r="B32" s="4">
        <v>1</v>
      </c>
      <c r="C32" s="12">
        <f>10*Winter!B32</f>
        <v>12</v>
      </c>
      <c r="D32" s="13">
        <v>1.1000000000000001</v>
      </c>
      <c r="E32" s="13">
        <f t="shared" si="0"/>
        <v>3.9442092621463587</v>
      </c>
      <c r="F32" s="22">
        <f>15*Winter!C32</f>
        <v>19.8</v>
      </c>
      <c r="G32" s="23">
        <v>0.9</v>
      </c>
      <c r="H32" s="23">
        <f t="shared" si="1"/>
        <v>6.5079452825414918</v>
      </c>
      <c r="I32" s="17">
        <f>Winter!D32*15</f>
        <v>16.200000000000003</v>
      </c>
      <c r="J32" s="18">
        <v>0.85</v>
      </c>
      <c r="K32" s="18">
        <f t="shared" si="2"/>
        <v>5.3246825038975851</v>
      </c>
      <c r="L32" s="26">
        <f>20*Winter!E32</f>
        <v>20</v>
      </c>
      <c r="M32" s="26">
        <f t="shared" si="3"/>
        <v>6.5736821035772639</v>
      </c>
    </row>
    <row r="33" spans="1:13" x14ac:dyDescent="0.3">
      <c r="A33" s="2">
        <v>0.64583333333333337</v>
      </c>
      <c r="B33" s="4">
        <v>1.2</v>
      </c>
      <c r="C33" s="12">
        <f>10*Winter!B33</f>
        <v>15</v>
      </c>
      <c r="D33" s="13">
        <v>1.32</v>
      </c>
      <c r="E33" s="13">
        <f t="shared" si="0"/>
        <v>4.9302615776829484</v>
      </c>
      <c r="F33" s="22">
        <f>15*Winter!C33</f>
        <v>24.75</v>
      </c>
      <c r="G33" s="23">
        <v>1.08</v>
      </c>
      <c r="H33" s="23">
        <f t="shared" si="1"/>
        <v>8.1349316031768648</v>
      </c>
      <c r="I33" s="17">
        <f>Winter!D33*15</f>
        <v>20.25</v>
      </c>
      <c r="J33" s="18">
        <v>1</v>
      </c>
      <c r="K33" s="18">
        <f t="shared" si="2"/>
        <v>6.6558531298719803</v>
      </c>
      <c r="L33" s="26">
        <f>20*Winter!E33</f>
        <v>24</v>
      </c>
      <c r="M33" s="26">
        <f t="shared" si="3"/>
        <v>7.8884185242927174</v>
      </c>
    </row>
    <row r="34" spans="1:13" x14ac:dyDescent="0.3">
      <c r="A34" s="2">
        <v>0.66666666666666663</v>
      </c>
      <c r="B34" s="4">
        <v>1.5</v>
      </c>
      <c r="C34" s="12">
        <f>10*Winter!B34</f>
        <v>20</v>
      </c>
      <c r="D34" s="13">
        <v>1.65</v>
      </c>
      <c r="E34" s="13">
        <f t="shared" si="0"/>
        <v>6.5736821035772639</v>
      </c>
      <c r="F34" s="22">
        <f>15*Winter!C34</f>
        <v>33</v>
      </c>
      <c r="G34" s="23">
        <v>1.35</v>
      </c>
      <c r="H34" s="23">
        <f t="shared" si="1"/>
        <v>10.846575470902486</v>
      </c>
      <c r="I34" s="17">
        <f>Winter!D34*15</f>
        <v>27</v>
      </c>
      <c r="J34" s="18">
        <v>1.2</v>
      </c>
      <c r="K34" s="18">
        <f t="shared" si="2"/>
        <v>8.8744708398293071</v>
      </c>
      <c r="L34" s="26">
        <f>20*Winter!E34</f>
        <v>30</v>
      </c>
      <c r="M34" s="26">
        <f t="shared" si="3"/>
        <v>9.8605231553658967</v>
      </c>
    </row>
    <row r="35" spans="1:13" x14ac:dyDescent="0.3">
      <c r="A35" s="2">
        <v>0.6875</v>
      </c>
      <c r="B35" s="4">
        <v>1.8</v>
      </c>
      <c r="C35" s="12">
        <f>10*Winter!B35</f>
        <v>24</v>
      </c>
      <c r="D35" s="13">
        <v>1.98</v>
      </c>
      <c r="E35" s="13">
        <f t="shared" si="0"/>
        <v>7.8884185242927174</v>
      </c>
      <c r="F35" s="22">
        <f>15*Winter!C35</f>
        <v>39.6</v>
      </c>
      <c r="G35" s="23">
        <v>1.62</v>
      </c>
      <c r="H35" s="23">
        <f t="shared" si="1"/>
        <v>13.015890565082984</v>
      </c>
      <c r="I35" s="17">
        <f>Winter!D35*15</f>
        <v>32.400000000000006</v>
      </c>
      <c r="J35" s="18">
        <v>1.5</v>
      </c>
      <c r="K35" s="18">
        <f t="shared" si="2"/>
        <v>10.64936500779517</v>
      </c>
      <c r="L35" s="26">
        <f>20*Winter!E35</f>
        <v>40</v>
      </c>
      <c r="M35" s="26">
        <f t="shared" si="3"/>
        <v>13.147364207154528</v>
      </c>
    </row>
    <row r="36" spans="1:13" x14ac:dyDescent="0.3">
      <c r="A36" s="2">
        <v>0.70833333333333337</v>
      </c>
      <c r="B36" s="4">
        <v>2.1</v>
      </c>
      <c r="C36" s="12">
        <f>10*Winter!B36</f>
        <v>27</v>
      </c>
      <c r="D36" s="13">
        <v>2.31</v>
      </c>
      <c r="E36" s="13">
        <f t="shared" si="0"/>
        <v>8.8744708398293071</v>
      </c>
      <c r="F36" s="22">
        <f>15*Winter!C36</f>
        <v>44.550000000000004</v>
      </c>
      <c r="G36" s="23">
        <v>1.89</v>
      </c>
      <c r="H36" s="23">
        <f t="shared" si="1"/>
        <v>14.642876885718357</v>
      </c>
      <c r="I36" s="17">
        <f>Winter!D36*15</f>
        <v>36.450000000000003</v>
      </c>
      <c r="J36" s="18">
        <v>1.8</v>
      </c>
      <c r="K36" s="18">
        <f t="shared" si="2"/>
        <v>11.980535633769565</v>
      </c>
      <c r="L36" s="26">
        <f>20*Winter!E36</f>
        <v>48</v>
      </c>
      <c r="M36" s="26">
        <f t="shared" si="3"/>
        <v>15.776837048585435</v>
      </c>
    </row>
    <row r="37" spans="1:13" x14ac:dyDescent="0.3">
      <c r="A37" s="2">
        <v>0.72916666666666663</v>
      </c>
      <c r="B37" s="4">
        <v>2.2999999999999998</v>
      </c>
      <c r="C37" s="12">
        <f>10*Winter!B37</f>
        <v>29</v>
      </c>
      <c r="D37" s="13">
        <v>2.5299999999999998</v>
      </c>
      <c r="E37" s="13">
        <f t="shared" si="0"/>
        <v>9.5318390501870329</v>
      </c>
      <c r="F37" s="22">
        <f>15*Winter!C37</f>
        <v>47.85</v>
      </c>
      <c r="G37" s="23">
        <v>2.0699999999999998</v>
      </c>
      <c r="H37" s="23">
        <f t="shared" si="1"/>
        <v>15.727534432808605</v>
      </c>
      <c r="I37" s="17">
        <f>Winter!D37*15</f>
        <v>39.15</v>
      </c>
      <c r="J37" s="18">
        <v>2.1</v>
      </c>
      <c r="K37" s="18">
        <f t="shared" si="2"/>
        <v>12.867982717752493</v>
      </c>
      <c r="L37" s="26">
        <f>20*Winter!E37</f>
        <v>54</v>
      </c>
      <c r="M37" s="26">
        <f t="shared" si="3"/>
        <v>17.748941679658614</v>
      </c>
    </row>
    <row r="38" spans="1:13" x14ac:dyDescent="0.3">
      <c r="A38" s="2">
        <v>0.75</v>
      </c>
      <c r="B38" s="4">
        <v>2.2000000000000002</v>
      </c>
      <c r="C38" s="12">
        <f>10*Winter!B38</f>
        <v>30</v>
      </c>
      <c r="D38" s="13">
        <v>2.42</v>
      </c>
      <c r="E38" s="13">
        <f t="shared" si="0"/>
        <v>9.8605231553658967</v>
      </c>
      <c r="F38" s="22">
        <f>15*Winter!C38</f>
        <v>49.5</v>
      </c>
      <c r="G38" s="23">
        <v>1.98</v>
      </c>
      <c r="H38" s="23">
        <f t="shared" si="1"/>
        <v>16.26986320635373</v>
      </c>
      <c r="I38" s="17">
        <f>Winter!D38*15</f>
        <v>40.5</v>
      </c>
      <c r="J38" s="18">
        <v>2.2999999999999998</v>
      </c>
      <c r="K38" s="18">
        <f t="shared" si="2"/>
        <v>13.311706259743961</v>
      </c>
      <c r="L38" s="26">
        <f>20*Winter!E38</f>
        <v>58</v>
      </c>
      <c r="M38" s="26">
        <f t="shared" si="3"/>
        <v>19.063678100374066</v>
      </c>
    </row>
    <row r="39" spans="1:13" x14ac:dyDescent="0.3">
      <c r="A39" s="2">
        <v>0.77083333333333337</v>
      </c>
      <c r="B39" s="4">
        <v>2.1</v>
      </c>
      <c r="C39" s="12">
        <f>10*Winter!B39</f>
        <v>29</v>
      </c>
      <c r="D39" s="13">
        <v>2.31</v>
      </c>
      <c r="E39" s="13">
        <f t="shared" si="0"/>
        <v>9.5318390501870329</v>
      </c>
      <c r="F39" s="22">
        <f>15*Winter!C39</f>
        <v>47.85</v>
      </c>
      <c r="G39" s="23">
        <v>1.89</v>
      </c>
      <c r="H39" s="23">
        <f t="shared" si="1"/>
        <v>15.727534432808605</v>
      </c>
      <c r="I39" s="17">
        <f>Winter!D39*15</f>
        <v>39.15</v>
      </c>
      <c r="J39" s="18">
        <v>2.2000000000000002</v>
      </c>
      <c r="K39" s="18">
        <f t="shared" si="2"/>
        <v>12.867982717752493</v>
      </c>
      <c r="L39" s="26">
        <f>20*Winter!E39</f>
        <v>60</v>
      </c>
      <c r="M39" s="26">
        <f t="shared" si="3"/>
        <v>19.721046310731793</v>
      </c>
    </row>
    <row r="40" spans="1:13" x14ac:dyDescent="0.3">
      <c r="A40" s="2">
        <v>0.79166666666666663</v>
      </c>
      <c r="B40" s="4">
        <v>1.9</v>
      </c>
      <c r="C40" s="12">
        <f>10*Winter!B40</f>
        <v>27</v>
      </c>
      <c r="D40" s="13">
        <v>2.09</v>
      </c>
      <c r="E40" s="13">
        <f t="shared" si="0"/>
        <v>8.8744708398293071</v>
      </c>
      <c r="F40" s="22">
        <f>15*Winter!C40</f>
        <v>44.550000000000004</v>
      </c>
      <c r="G40" s="23">
        <v>1.71</v>
      </c>
      <c r="H40" s="23">
        <f t="shared" si="1"/>
        <v>14.642876885718357</v>
      </c>
      <c r="I40" s="17">
        <f>Winter!D40*15</f>
        <v>36.450000000000003</v>
      </c>
      <c r="J40" s="18">
        <v>2.1</v>
      </c>
      <c r="K40" s="18">
        <f t="shared" si="2"/>
        <v>11.980535633769565</v>
      </c>
      <c r="L40" s="26">
        <f>20*Winter!E40</f>
        <v>58</v>
      </c>
      <c r="M40" s="26">
        <f t="shared" si="3"/>
        <v>19.063678100374066</v>
      </c>
    </row>
    <row r="41" spans="1:13" x14ac:dyDescent="0.3">
      <c r="A41" s="2">
        <v>0.8125</v>
      </c>
      <c r="B41" s="4">
        <v>1.7</v>
      </c>
      <c r="C41" s="12">
        <f>10*Winter!B41</f>
        <v>24</v>
      </c>
      <c r="D41" s="13">
        <v>1.87</v>
      </c>
      <c r="E41" s="13">
        <f t="shared" si="0"/>
        <v>7.8884185242927174</v>
      </c>
      <c r="F41" s="22">
        <f>15*Winter!C41</f>
        <v>39.6</v>
      </c>
      <c r="G41" s="23">
        <v>1.53</v>
      </c>
      <c r="H41" s="23">
        <f t="shared" si="1"/>
        <v>13.015890565082984</v>
      </c>
      <c r="I41" s="17">
        <f>Winter!D41*15</f>
        <v>32.400000000000006</v>
      </c>
      <c r="J41" s="18">
        <v>1.9</v>
      </c>
      <c r="K41" s="18">
        <f t="shared" si="2"/>
        <v>10.64936500779517</v>
      </c>
      <c r="L41" s="26">
        <f>20*Winter!E41</f>
        <v>54</v>
      </c>
      <c r="M41" s="26">
        <f t="shared" si="3"/>
        <v>17.748941679658614</v>
      </c>
    </row>
    <row r="42" spans="1:13" x14ac:dyDescent="0.3">
      <c r="A42" s="2">
        <v>0.83333333333333337</v>
      </c>
      <c r="B42" s="4">
        <v>1.5</v>
      </c>
      <c r="C42" s="12">
        <f>10*Winter!B42</f>
        <v>21</v>
      </c>
      <c r="D42" s="13">
        <v>1.65</v>
      </c>
      <c r="E42" s="13">
        <f t="shared" si="0"/>
        <v>6.9023662087561277</v>
      </c>
      <c r="F42" s="22">
        <f>15*Winter!C42</f>
        <v>34.65</v>
      </c>
      <c r="G42" s="23">
        <v>1.35</v>
      </c>
      <c r="H42" s="23">
        <f t="shared" si="1"/>
        <v>11.388904244447609</v>
      </c>
      <c r="I42" s="17">
        <f>Winter!D42*15</f>
        <v>28.349999999999998</v>
      </c>
      <c r="J42" s="18">
        <v>1.7</v>
      </c>
      <c r="K42" s="18">
        <f t="shared" si="2"/>
        <v>9.3181943818207706</v>
      </c>
      <c r="L42" s="26">
        <f>20*Winter!E42</f>
        <v>48</v>
      </c>
      <c r="M42" s="26">
        <f t="shared" si="3"/>
        <v>15.776837048585435</v>
      </c>
    </row>
    <row r="43" spans="1:13" x14ac:dyDescent="0.3">
      <c r="A43" s="2">
        <v>0.85416666666666663</v>
      </c>
      <c r="B43" s="4">
        <v>1.3</v>
      </c>
      <c r="C43" s="12">
        <f>10*Winter!B43</f>
        <v>18</v>
      </c>
      <c r="D43" s="13">
        <v>1.43</v>
      </c>
      <c r="E43" s="13">
        <f t="shared" si="0"/>
        <v>5.916313893219538</v>
      </c>
      <c r="F43" s="22">
        <f>15*Winter!C43</f>
        <v>29.7</v>
      </c>
      <c r="G43" s="23">
        <v>1.17</v>
      </c>
      <c r="H43" s="23">
        <f t="shared" si="1"/>
        <v>9.7619179238122378</v>
      </c>
      <c r="I43" s="17">
        <f>Winter!D43*15</f>
        <v>24.3</v>
      </c>
      <c r="J43" s="18">
        <v>1.5</v>
      </c>
      <c r="K43" s="18">
        <f t="shared" si="2"/>
        <v>7.9870237558463764</v>
      </c>
      <c r="L43" s="26">
        <f>20*Winter!E43</f>
        <v>42</v>
      </c>
      <c r="M43" s="26">
        <f t="shared" si="3"/>
        <v>13.804732417512255</v>
      </c>
    </row>
    <row r="44" spans="1:13" x14ac:dyDescent="0.3">
      <c r="A44" s="2">
        <v>0.875</v>
      </c>
      <c r="B44" s="4">
        <v>1.1000000000000001</v>
      </c>
      <c r="C44" s="12">
        <f>10*Winter!B44</f>
        <v>15</v>
      </c>
      <c r="D44" s="13">
        <v>1.21</v>
      </c>
      <c r="E44" s="13">
        <f t="shared" si="0"/>
        <v>4.9302615776829484</v>
      </c>
      <c r="F44" s="22">
        <f>15*Winter!C44</f>
        <v>24.75</v>
      </c>
      <c r="G44" s="23">
        <v>0.99</v>
      </c>
      <c r="H44" s="23">
        <f t="shared" si="1"/>
        <v>8.1349316031768648</v>
      </c>
      <c r="I44" s="17">
        <f>Winter!D44*15</f>
        <v>20.25</v>
      </c>
      <c r="J44" s="18">
        <v>1.3</v>
      </c>
      <c r="K44" s="18">
        <f t="shared" si="2"/>
        <v>6.6558531298719803</v>
      </c>
      <c r="L44" s="26">
        <f>20*Winter!E44</f>
        <v>36</v>
      </c>
      <c r="M44" s="26">
        <f t="shared" si="3"/>
        <v>11.832627786439076</v>
      </c>
    </row>
    <row r="45" spans="1:13" x14ac:dyDescent="0.3">
      <c r="A45" s="2">
        <v>0.89583333333333337</v>
      </c>
      <c r="B45" s="4">
        <v>0.9</v>
      </c>
      <c r="C45" s="12">
        <f>10*Winter!B45</f>
        <v>12</v>
      </c>
      <c r="D45" s="13">
        <v>0.99</v>
      </c>
      <c r="E45" s="13">
        <f t="shared" si="0"/>
        <v>3.9442092621463587</v>
      </c>
      <c r="F45" s="22">
        <f>15*Winter!C45</f>
        <v>19.8</v>
      </c>
      <c r="G45" s="23">
        <v>0.81</v>
      </c>
      <c r="H45" s="23">
        <f t="shared" si="1"/>
        <v>6.5079452825414918</v>
      </c>
      <c r="I45" s="17">
        <f>Winter!D45*15</f>
        <v>16.200000000000003</v>
      </c>
      <c r="J45" s="18">
        <v>1.1000000000000001</v>
      </c>
      <c r="K45" s="18">
        <f t="shared" si="2"/>
        <v>5.3246825038975851</v>
      </c>
      <c r="L45" s="26">
        <f>20*Winter!E45</f>
        <v>30</v>
      </c>
      <c r="M45" s="26">
        <f t="shared" si="3"/>
        <v>9.8605231553658967</v>
      </c>
    </row>
    <row r="46" spans="1:13" x14ac:dyDescent="0.3">
      <c r="A46" s="2">
        <v>0.91666666666666663</v>
      </c>
      <c r="B46" s="4">
        <v>0.7</v>
      </c>
      <c r="C46" s="12">
        <f>10*Winter!B46</f>
        <v>10</v>
      </c>
      <c r="D46" s="13">
        <v>0.77</v>
      </c>
      <c r="E46" s="13">
        <f t="shared" si="0"/>
        <v>3.286841051788632</v>
      </c>
      <c r="F46" s="22">
        <f>15*Winter!C46</f>
        <v>16.5</v>
      </c>
      <c r="G46" s="23">
        <v>0.63</v>
      </c>
      <c r="H46" s="23">
        <f t="shared" si="1"/>
        <v>5.4232877354512432</v>
      </c>
      <c r="I46" s="17">
        <f>Winter!D46*15</f>
        <v>13.5</v>
      </c>
      <c r="J46" s="18">
        <v>0.9</v>
      </c>
      <c r="K46" s="18">
        <f t="shared" si="2"/>
        <v>4.4372354199146535</v>
      </c>
      <c r="L46" s="26">
        <f>20*Winter!E46</f>
        <v>24</v>
      </c>
      <c r="M46" s="26">
        <f t="shared" si="3"/>
        <v>7.8884185242927174</v>
      </c>
    </row>
    <row r="47" spans="1:13" x14ac:dyDescent="0.3">
      <c r="A47" s="2">
        <v>0.9375</v>
      </c>
      <c r="B47" s="4">
        <v>0.55000000000000004</v>
      </c>
      <c r="C47" s="12">
        <f>10*Winter!B47</f>
        <v>8.5</v>
      </c>
      <c r="D47" s="13">
        <v>0.61</v>
      </c>
      <c r="E47" s="13">
        <f t="shared" si="0"/>
        <v>2.7938148940203371</v>
      </c>
      <c r="F47" s="22">
        <f>15*Winter!C47</f>
        <v>14.1</v>
      </c>
      <c r="G47" s="23">
        <v>0.5</v>
      </c>
      <c r="H47" s="23">
        <f t="shared" si="1"/>
        <v>4.6344458830219715</v>
      </c>
      <c r="I47" s="17">
        <f>Winter!D47*15</f>
        <v>11.55</v>
      </c>
      <c r="J47" s="18">
        <v>0.7</v>
      </c>
      <c r="K47" s="18">
        <f t="shared" si="2"/>
        <v>3.7963014148158702</v>
      </c>
      <c r="L47" s="26">
        <f>20*Winter!E47</f>
        <v>20</v>
      </c>
      <c r="M47" s="26">
        <f t="shared" si="3"/>
        <v>6.5736821035772639</v>
      </c>
    </row>
    <row r="48" spans="1:13" x14ac:dyDescent="0.3">
      <c r="A48" s="2">
        <v>0.95833333333333337</v>
      </c>
      <c r="B48" s="4">
        <v>0.48</v>
      </c>
      <c r="C48" s="12">
        <f>10*Winter!B48</f>
        <v>7</v>
      </c>
      <c r="D48" s="13">
        <v>0.53</v>
      </c>
      <c r="E48" s="13">
        <f t="shared" si="0"/>
        <v>2.3007887362520423</v>
      </c>
      <c r="F48" s="22">
        <f>15*Winter!C48</f>
        <v>11.55</v>
      </c>
      <c r="G48" s="23">
        <v>0.43</v>
      </c>
      <c r="H48" s="23">
        <f t="shared" si="1"/>
        <v>3.7963014148158702</v>
      </c>
      <c r="I48" s="17">
        <f>Winter!D48*15</f>
        <v>9.4499999999999993</v>
      </c>
      <c r="J48" s="18">
        <v>0.55000000000000004</v>
      </c>
      <c r="K48" s="18">
        <f t="shared" si="2"/>
        <v>3.106064793940257</v>
      </c>
      <c r="L48" s="26">
        <f>20*Winter!E48</f>
        <v>17</v>
      </c>
      <c r="M48" s="26">
        <f t="shared" si="3"/>
        <v>5.5876297880406742</v>
      </c>
    </row>
    <row r="49" spans="1:13" x14ac:dyDescent="0.3">
      <c r="A49" s="2">
        <v>0.97916666666666663</v>
      </c>
      <c r="B49" s="4">
        <v>0.45</v>
      </c>
      <c r="C49" s="12">
        <f>10*Winter!B49</f>
        <v>6.5</v>
      </c>
      <c r="D49" s="13">
        <v>0.5</v>
      </c>
      <c r="E49" s="13">
        <f t="shared" si="0"/>
        <v>2.1364466836626108</v>
      </c>
      <c r="F49" s="22">
        <f>15*Winter!C49</f>
        <v>10.799999999999999</v>
      </c>
      <c r="G49" s="23">
        <v>0.41</v>
      </c>
      <c r="H49" s="23">
        <f t="shared" si="1"/>
        <v>3.5497883359317224</v>
      </c>
      <c r="I49" s="17">
        <f>Winter!D49*15</f>
        <v>8.85</v>
      </c>
      <c r="J49" s="18">
        <v>0.48</v>
      </c>
      <c r="K49" s="18">
        <f t="shared" si="2"/>
        <v>2.9088543308329391</v>
      </c>
      <c r="L49" s="26">
        <f>20*Winter!E49</f>
        <v>14</v>
      </c>
      <c r="M49" s="26">
        <f t="shared" si="3"/>
        <v>4.6015774725040846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workbookViewId="0">
      <selection activeCell="M49" sqref="M2:M49"/>
    </sheetView>
  </sheetViews>
  <sheetFormatPr defaultRowHeight="14.4" x14ac:dyDescent="0.3"/>
  <cols>
    <col min="2" max="2" width="12.109375" hidden="1" customWidth="1"/>
    <col min="3" max="3" width="13.77734375" customWidth="1"/>
    <col min="4" max="4" width="13.77734375" hidden="1" customWidth="1"/>
    <col min="5" max="5" width="13.77734375" customWidth="1"/>
    <col min="6" max="6" width="15.5546875" customWidth="1"/>
    <col min="7" max="7" width="15.88671875" hidden="1" customWidth="1"/>
    <col min="8" max="8" width="15.88671875" customWidth="1"/>
    <col min="9" max="9" width="15.109375" customWidth="1"/>
    <col min="10" max="10" width="23.109375" hidden="1" customWidth="1"/>
    <col min="11" max="11" width="23.109375" customWidth="1"/>
    <col min="12" max="12" width="17.109375" customWidth="1"/>
    <col min="16" max="16" width="12.6640625" customWidth="1"/>
  </cols>
  <sheetData>
    <row r="1" spans="1:18" x14ac:dyDescent="0.3">
      <c r="A1" s="1" t="s">
        <v>0</v>
      </c>
      <c r="B1" s="5" t="s">
        <v>1</v>
      </c>
      <c r="C1" s="9" t="s">
        <v>54</v>
      </c>
      <c r="D1" s="10" t="s">
        <v>2</v>
      </c>
      <c r="E1" s="11" t="s">
        <v>39</v>
      </c>
      <c r="F1" s="19" t="s">
        <v>55</v>
      </c>
      <c r="G1" s="20" t="s">
        <v>3</v>
      </c>
      <c r="H1" s="21" t="s">
        <v>39</v>
      </c>
      <c r="I1" s="14" t="s">
        <v>56</v>
      </c>
      <c r="J1" s="15" t="s">
        <v>4</v>
      </c>
      <c r="K1" s="16" t="s">
        <v>39</v>
      </c>
      <c r="L1" s="24" t="s">
        <v>57</v>
      </c>
      <c r="M1" s="25" t="s">
        <v>39</v>
      </c>
      <c r="P1" t="s">
        <v>38</v>
      </c>
      <c r="Q1">
        <v>0.95</v>
      </c>
    </row>
    <row r="2" spans="1:18" x14ac:dyDescent="0.3">
      <c r="A2" s="2">
        <v>0</v>
      </c>
      <c r="B2" s="4">
        <v>0.4</v>
      </c>
      <c r="C2" s="12">
        <f>15*Winter!B2</f>
        <v>9</v>
      </c>
      <c r="D2" s="13">
        <v>0.44</v>
      </c>
      <c r="E2" s="13">
        <f>C2*$Q$2</f>
        <v>2.958156946609769</v>
      </c>
      <c r="F2" s="22">
        <f>13*Winter!C2</f>
        <v>8.58</v>
      </c>
      <c r="G2" s="23">
        <v>0.36</v>
      </c>
      <c r="H2" s="23">
        <f>F2*$Q$2</f>
        <v>2.8201096224346465</v>
      </c>
      <c r="I2" s="17">
        <f>Winter!D2*13</f>
        <v>7.0200000000000005</v>
      </c>
      <c r="J2" s="18">
        <v>0.45</v>
      </c>
      <c r="K2" s="18">
        <f>I2*$Q$2</f>
        <v>2.3073624183556198</v>
      </c>
      <c r="L2" s="26">
        <f>9*Winter!E2</f>
        <v>5.8500000000000005</v>
      </c>
      <c r="M2" s="26">
        <f>L2*$Q$2</f>
        <v>1.9228020152963499</v>
      </c>
      <c r="Q2">
        <f>TAN(ACOS(Q1))</f>
        <v>0.32868410517886321</v>
      </c>
    </row>
    <row r="3" spans="1:18" x14ac:dyDescent="0.3">
      <c r="A3" s="2">
        <v>2.0833333333333332E-2</v>
      </c>
      <c r="B3" s="4">
        <v>0.38</v>
      </c>
      <c r="C3" s="12">
        <f>15*Winter!B3</f>
        <v>8.25</v>
      </c>
      <c r="D3" s="13">
        <v>0.42</v>
      </c>
      <c r="E3" s="13">
        <f t="shared" ref="E3:E49" si="0">C3*$Q$2</f>
        <v>2.7116438677256216</v>
      </c>
      <c r="F3" s="22">
        <f>13*Winter!C3</f>
        <v>7.93</v>
      </c>
      <c r="G3" s="23">
        <v>0.34</v>
      </c>
      <c r="H3" s="23">
        <f t="shared" ref="H3:H49" si="1">F3*$Q$2</f>
        <v>2.6064649540683851</v>
      </c>
      <c r="I3" s="17">
        <f>Winter!D3*13</f>
        <v>6.5</v>
      </c>
      <c r="J3" s="18">
        <v>0.4</v>
      </c>
      <c r="K3" s="18">
        <f t="shared" ref="K3:K49" si="2">I3*$Q$2</f>
        <v>2.1364466836626108</v>
      </c>
      <c r="L3" s="26">
        <f>9*Winter!E3</f>
        <v>5.3999999999999995</v>
      </c>
      <c r="M3" s="26">
        <f t="shared" ref="M3:M49" si="3">L3*$Q$2</f>
        <v>1.7748941679658612</v>
      </c>
    </row>
    <row r="4" spans="1:18" x14ac:dyDescent="0.3">
      <c r="A4" s="2">
        <v>4.1666666666666664E-2</v>
      </c>
      <c r="B4" s="4">
        <v>0.35</v>
      </c>
      <c r="C4" s="12">
        <f>15*Winter!B4</f>
        <v>7.5</v>
      </c>
      <c r="D4" s="13">
        <v>0.39</v>
      </c>
      <c r="E4" s="13">
        <f t="shared" si="0"/>
        <v>2.4651307888414742</v>
      </c>
      <c r="F4" s="22">
        <f>13*Winter!C4</f>
        <v>7.15</v>
      </c>
      <c r="G4" s="23">
        <v>0.32</v>
      </c>
      <c r="H4" s="23">
        <f t="shared" si="1"/>
        <v>2.3500913520288722</v>
      </c>
      <c r="I4" s="17">
        <f>Winter!D4*13</f>
        <v>5.8500000000000005</v>
      </c>
      <c r="J4" s="18">
        <v>0.38</v>
      </c>
      <c r="K4" s="18">
        <f t="shared" si="2"/>
        <v>1.9228020152963499</v>
      </c>
      <c r="L4" s="26">
        <f>9*Winter!E4</f>
        <v>4.95</v>
      </c>
      <c r="M4" s="26">
        <f t="shared" si="3"/>
        <v>1.626986320635373</v>
      </c>
      <c r="P4" t="s">
        <v>40</v>
      </c>
      <c r="Q4" s="12">
        <f>MAX(C2:C49)</f>
        <v>45</v>
      </c>
      <c r="R4">
        <f>Q4*Q2</f>
        <v>14.790784733048845</v>
      </c>
    </row>
    <row r="5" spans="1:18" x14ac:dyDescent="0.3">
      <c r="A5" s="2">
        <v>6.25E-2</v>
      </c>
      <c r="B5" s="4">
        <v>0.33</v>
      </c>
      <c r="C5" s="12">
        <f>15*Winter!B5</f>
        <v>7.1999999999999993</v>
      </c>
      <c r="D5" s="13">
        <v>0.36</v>
      </c>
      <c r="E5" s="13">
        <f t="shared" si="0"/>
        <v>2.3665255572878148</v>
      </c>
      <c r="F5" s="22">
        <f>13*Winter!C5</f>
        <v>6.8900000000000006</v>
      </c>
      <c r="G5" s="23">
        <v>0.3</v>
      </c>
      <c r="H5" s="23">
        <f t="shared" si="1"/>
        <v>2.2646334846823675</v>
      </c>
      <c r="I5" s="17">
        <f>Winter!D5*13</f>
        <v>5.59</v>
      </c>
      <c r="J5" s="18">
        <v>0.35</v>
      </c>
      <c r="K5" s="18">
        <f t="shared" si="2"/>
        <v>1.8373441479498454</v>
      </c>
      <c r="L5" s="26">
        <f>9*Winter!E5</f>
        <v>4.5</v>
      </c>
      <c r="M5" s="26">
        <f t="shared" si="3"/>
        <v>1.4790784733048845</v>
      </c>
      <c r="P5" t="s">
        <v>41</v>
      </c>
      <c r="Q5" s="22">
        <f>MAX(F2:F49)</f>
        <v>42.9</v>
      </c>
      <c r="R5">
        <f>Q5*Q2</f>
        <v>14.100548112173231</v>
      </c>
    </row>
    <row r="6" spans="1:18" x14ac:dyDescent="0.3">
      <c r="A6" s="2">
        <v>8.3333333333333329E-2</v>
      </c>
      <c r="B6" s="4">
        <v>0.32</v>
      </c>
      <c r="C6" s="12">
        <f>15*Winter!B6</f>
        <v>6.75</v>
      </c>
      <c r="D6" s="13">
        <v>0.35</v>
      </c>
      <c r="E6" s="13">
        <f t="shared" si="0"/>
        <v>2.2186177099573268</v>
      </c>
      <c r="F6" s="22">
        <f>13*Winter!C6</f>
        <v>6.5</v>
      </c>
      <c r="G6" s="23">
        <v>0.28999999999999998</v>
      </c>
      <c r="H6" s="23">
        <f t="shared" si="1"/>
        <v>2.1364466836626108</v>
      </c>
      <c r="I6" s="17">
        <f>Winter!D6*13</f>
        <v>5.33</v>
      </c>
      <c r="J6" s="18">
        <v>0.33</v>
      </c>
      <c r="K6" s="18">
        <f t="shared" si="2"/>
        <v>1.7518862806033408</v>
      </c>
      <c r="L6" s="26">
        <f>9*Winter!E6</f>
        <v>4.32</v>
      </c>
      <c r="M6" s="26">
        <f t="shared" si="3"/>
        <v>1.4199153343726891</v>
      </c>
      <c r="P6" t="s">
        <v>42</v>
      </c>
      <c r="Q6" s="17">
        <f>MAX(I2:I49)</f>
        <v>35.1</v>
      </c>
      <c r="R6">
        <f>Q6*Q2</f>
        <v>11.536812091778099</v>
      </c>
    </row>
    <row r="7" spans="1:18" x14ac:dyDescent="0.3">
      <c r="A7" s="2">
        <v>0.10416666666666667</v>
      </c>
      <c r="B7" s="4">
        <v>0.31</v>
      </c>
      <c r="C7" s="12">
        <f>15*Winter!B7</f>
        <v>6.45</v>
      </c>
      <c r="D7" s="13">
        <v>0.34</v>
      </c>
      <c r="E7" s="13">
        <f t="shared" si="0"/>
        <v>2.1200124784036678</v>
      </c>
      <c r="F7" s="22">
        <f>13*Winter!C7</f>
        <v>6.1099999999999994</v>
      </c>
      <c r="G7" s="23">
        <v>0.28000000000000003</v>
      </c>
      <c r="H7" s="23">
        <f t="shared" si="1"/>
        <v>2.0082598826428542</v>
      </c>
      <c r="I7" s="17">
        <f>Winter!D7*13</f>
        <v>5.07</v>
      </c>
      <c r="J7" s="18">
        <v>0.32</v>
      </c>
      <c r="K7" s="18">
        <f t="shared" si="2"/>
        <v>1.6664284132568365</v>
      </c>
      <c r="L7" s="26">
        <f>9*Winter!E7</f>
        <v>4.05</v>
      </c>
      <c r="M7" s="26">
        <f t="shared" si="3"/>
        <v>1.3311706259743958</v>
      </c>
      <c r="P7" t="s">
        <v>43</v>
      </c>
      <c r="Q7" s="26">
        <f>MAX(L2:L49)</f>
        <v>27</v>
      </c>
      <c r="R7">
        <f>Q7*Q2</f>
        <v>8.8744708398293071</v>
      </c>
    </row>
    <row r="8" spans="1:18" x14ac:dyDescent="0.3">
      <c r="A8" s="2">
        <v>0.125</v>
      </c>
      <c r="B8" s="4">
        <v>0.3</v>
      </c>
      <c r="C8" s="12">
        <f>15*Winter!B8</f>
        <v>6.3</v>
      </c>
      <c r="D8" s="13">
        <v>0.33</v>
      </c>
      <c r="E8" s="13">
        <f t="shared" si="0"/>
        <v>2.0707098626268383</v>
      </c>
      <c r="F8" s="22">
        <f>13*Winter!C8</f>
        <v>5.98</v>
      </c>
      <c r="G8" s="23">
        <v>0.27</v>
      </c>
      <c r="H8" s="23">
        <f t="shared" si="1"/>
        <v>1.965530948969602</v>
      </c>
      <c r="I8" s="17">
        <f>Winter!D8*13</f>
        <v>4.9400000000000004</v>
      </c>
      <c r="J8" s="18">
        <v>0.31</v>
      </c>
      <c r="K8" s="18">
        <f t="shared" si="2"/>
        <v>1.6236994795835844</v>
      </c>
      <c r="L8" s="26">
        <f>9*Winter!E8</f>
        <v>3.87</v>
      </c>
      <c r="M8" s="26">
        <f t="shared" si="3"/>
        <v>1.2720074870422007</v>
      </c>
    </row>
    <row r="9" spans="1:18" x14ac:dyDescent="0.3">
      <c r="A9" s="2">
        <v>0.14583333333333334</v>
      </c>
      <c r="B9" s="4">
        <v>0.32</v>
      </c>
      <c r="C9" s="12">
        <f>15*Winter!B9</f>
        <v>6.75</v>
      </c>
      <c r="D9" s="13">
        <v>0.35</v>
      </c>
      <c r="E9" s="13">
        <f t="shared" si="0"/>
        <v>2.2186177099573268</v>
      </c>
      <c r="F9" s="22">
        <f>13*Winter!C9</f>
        <v>6.5</v>
      </c>
      <c r="G9" s="23">
        <v>0.28999999999999998</v>
      </c>
      <c r="H9" s="23">
        <f t="shared" si="1"/>
        <v>2.1364466836626108</v>
      </c>
      <c r="I9" s="17">
        <f>Winter!D9*13</f>
        <v>5.33</v>
      </c>
      <c r="J9" s="18">
        <v>0.3</v>
      </c>
      <c r="K9" s="18">
        <f t="shared" si="2"/>
        <v>1.7518862806033408</v>
      </c>
      <c r="L9" s="26">
        <f>9*Winter!E9</f>
        <v>3.78</v>
      </c>
      <c r="M9" s="26">
        <f t="shared" si="3"/>
        <v>1.2424259175761028</v>
      </c>
      <c r="P9" t="s">
        <v>45</v>
      </c>
      <c r="Q9">
        <f>SUM(C2:C49)</f>
        <v>1005.9</v>
      </c>
    </row>
    <row r="10" spans="1:18" x14ac:dyDescent="0.3">
      <c r="A10" s="2">
        <v>0.16666666666666666</v>
      </c>
      <c r="B10" s="4">
        <v>0.35</v>
      </c>
      <c r="C10" s="12">
        <f>15*Winter!B10</f>
        <v>9</v>
      </c>
      <c r="D10" s="13">
        <v>0.39</v>
      </c>
      <c r="E10" s="13">
        <f t="shared" si="0"/>
        <v>2.958156946609769</v>
      </c>
      <c r="F10" s="22">
        <f>13*Winter!C10</f>
        <v>8.58</v>
      </c>
      <c r="G10" s="23">
        <v>0.32</v>
      </c>
      <c r="H10" s="23">
        <f t="shared" si="1"/>
        <v>2.8201096224346465</v>
      </c>
      <c r="I10" s="17">
        <f>Winter!D10*13</f>
        <v>7.0200000000000005</v>
      </c>
      <c r="J10" s="18">
        <v>0.32</v>
      </c>
      <c r="K10" s="18">
        <f t="shared" si="2"/>
        <v>2.3073624183556198</v>
      </c>
      <c r="L10" s="26">
        <f>9*Winter!E10</f>
        <v>4.05</v>
      </c>
      <c r="M10" s="26">
        <f t="shared" si="3"/>
        <v>1.3311706259743958</v>
      </c>
      <c r="P10" t="s">
        <v>44</v>
      </c>
      <c r="Q10">
        <f>SUM(F2:F49)</f>
        <v>959.5300000000002</v>
      </c>
    </row>
    <row r="11" spans="1:18" x14ac:dyDescent="0.3">
      <c r="A11" s="2">
        <v>0.1875</v>
      </c>
      <c r="B11" s="4">
        <v>0.45</v>
      </c>
      <c r="C11" s="12">
        <f>15*Winter!B11</f>
        <v>15</v>
      </c>
      <c r="D11" s="13">
        <v>0.5</v>
      </c>
      <c r="E11" s="13">
        <f t="shared" si="0"/>
        <v>4.9302615776829484</v>
      </c>
      <c r="F11" s="22">
        <f>13*Winter!C11</f>
        <v>14.3</v>
      </c>
      <c r="G11" s="23">
        <v>0.41</v>
      </c>
      <c r="H11" s="23">
        <f t="shared" si="1"/>
        <v>4.7001827040577444</v>
      </c>
      <c r="I11" s="17">
        <f>Winter!D11*13</f>
        <v>11.700000000000001</v>
      </c>
      <c r="J11" s="18">
        <v>0.35</v>
      </c>
      <c r="K11" s="18">
        <f t="shared" si="2"/>
        <v>3.8456040305926997</v>
      </c>
      <c r="L11" s="26">
        <f>9*Winter!E11</f>
        <v>5.3999999999999995</v>
      </c>
      <c r="M11" s="26">
        <f t="shared" si="3"/>
        <v>1.7748941679658612</v>
      </c>
      <c r="P11" t="s">
        <v>46</v>
      </c>
      <c r="Q11">
        <f>SUM(I2:I49)</f>
        <v>785.19999999999993</v>
      </c>
    </row>
    <row r="12" spans="1:18" x14ac:dyDescent="0.3">
      <c r="A12" s="2">
        <v>0.20833333333333334</v>
      </c>
      <c r="B12" s="4">
        <v>0.7</v>
      </c>
      <c r="C12" s="12">
        <f>15*Winter!B12</f>
        <v>27</v>
      </c>
      <c r="D12" s="13">
        <v>0.77</v>
      </c>
      <c r="E12" s="13">
        <f t="shared" si="0"/>
        <v>8.8744708398293071</v>
      </c>
      <c r="F12" s="22">
        <f>13*Winter!C12</f>
        <v>25.74</v>
      </c>
      <c r="G12" s="23">
        <v>0.63</v>
      </c>
      <c r="H12" s="23">
        <f t="shared" si="1"/>
        <v>8.4603288673039376</v>
      </c>
      <c r="I12" s="17">
        <f>Winter!D12*13</f>
        <v>21.060000000000002</v>
      </c>
      <c r="J12" s="18">
        <v>0.45</v>
      </c>
      <c r="K12" s="18">
        <f t="shared" si="2"/>
        <v>6.9220872550668595</v>
      </c>
      <c r="L12" s="26">
        <f>9*Winter!E12</f>
        <v>9</v>
      </c>
      <c r="M12" s="26">
        <f t="shared" si="3"/>
        <v>2.958156946609769</v>
      </c>
      <c r="P12" t="s">
        <v>47</v>
      </c>
      <c r="Q12">
        <f>SUM(L2:L49)</f>
        <v>603.54</v>
      </c>
    </row>
    <row r="13" spans="1:18" x14ac:dyDescent="0.3">
      <c r="A13" s="2">
        <v>0.22916666666666666</v>
      </c>
      <c r="B13" s="4">
        <v>1.1000000000000001</v>
      </c>
      <c r="C13" s="12">
        <f>15*Winter!B13</f>
        <v>36</v>
      </c>
      <c r="D13" s="13">
        <v>1.21</v>
      </c>
      <c r="E13" s="13">
        <f t="shared" si="0"/>
        <v>11.832627786439076</v>
      </c>
      <c r="F13" s="22">
        <f>13*Winter!C13</f>
        <v>34.32</v>
      </c>
      <c r="G13" s="23">
        <v>0.99</v>
      </c>
      <c r="H13" s="23">
        <f t="shared" si="1"/>
        <v>11.280438489738586</v>
      </c>
      <c r="I13" s="17">
        <f>Winter!D13*13</f>
        <v>28.080000000000002</v>
      </c>
      <c r="J13" s="18">
        <v>0.7</v>
      </c>
      <c r="K13" s="18">
        <f t="shared" si="2"/>
        <v>9.2294496734224793</v>
      </c>
      <c r="L13" s="26">
        <f>9*Winter!E13</f>
        <v>16.2</v>
      </c>
      <c r="M13" s="26">
        <f t="shared" si="3"/>
        <v>5.3246825038975834</v>
      </c>
    </row>
    <row r="14" spans="1:18" x14ac:dyDescent="0.3">
      <c r="A14" s="2">
        <v>0.25</v>
      </c>
      <c r="B14" s="4">
        <v>1.5</v>
      </c>
      <c r="C14" s="12">
        <f>15*Winter!B14</f>
        <v>42</v>
      </c>
      <c r="D14" s="13">
        <v>1.65</v>
      </c>
      <c r="E14" s="13">
        <f t="shared" si="0"/>
        <v>13.804732417512255</v>
      </c>
      <c r="F14" s="22">
        <f>13*Winter!C14</f>
        <v>40.04</v>
      </c>
      <c r="G14" s="23">
        <v>1.35</v>
      </c>
      <c r="H14" s="23">
        <f t="shared" si="1"/>
        <v>13.160511571361683</v>
      </c>
      <c r="I14" s="17">
        <f>Winter!D14*13</f>
        <v>32.76</v>
      </c>
      <c r="J14" s="18">
        <v>1.1000000000000001</v>
      </c>
      <c r="K14" s="18">
        <f t="shared" si="2"/>
        <v>10.767691285659557</v>
      </c>
      <c r="L14" s="26">
        <f>9*Winter!E14</f>
        <v>21.599999999999998</v>
      </c>
      <c r="M14" s="26">
        <f t="shared" si="3"/>
        <v>7.0995766718634448</v>
      </c>
      <c r="Q14">
        <f>SUM(Q9:Q12)</f>
        <v>3354.17</v>
      </c>
    </row>
    <row r="15" spans="1:18" x14ac:dyDescent="0.3">
      <c r="A15" s="2">
        <v>0.27083333333333331</v>
      </c>
      <c r="B15" s="4">
        <v>1.8</v>
      </c>
      <c r="C15" s="12">
        <f>15*Winter!B15</f>
        <v>45</v>
      </c>
      <c r="D15" s="13">
        <v>1.98</v>
      </c>
      <c r="E15" s="13">
        <f t="shared" si="0"/>
        <v>14.790784733048845</v>
      </c>
      <c r="F15" s="22">
        <f>13*Winter!C15</f>
        <v>42.9</v>
      </c>
      <c r="G15" s="23">
        <v>1.62</v>
      </c>
      <c r="H15" s="23">
        <f t="shared" si="1"/>
        <v>14.100548112173231</v>
      </c>
      <c r="I15" s="17">
        <f>Winter!D15*13</f>
        <v>35.1</v>
      </c>
      <c r="J15" s="18">
        <v>1.5</v>
      </c>
      <c r="K15" s="18">
        <f t="shared" si="2"/>
        <v>11.536812091778099</v>
      </c>
      <c r="L15" s="26">
        <f>9*Winter!E15</f>
        <v>25.2</v>
      </c>
      <c r="M15" s="26">
        <f t="shared" si="3"/>
        <v>8.2828394505073533</v>
      </c>
    </row>
    <row r="16" spans="1:18" x14ac:dyDescent="0.3">
      <c r="A16" s="2">
        <v>0.29166666666666669</v>
      </c>
      <c r="B16" s="4">
        <v>1.6</v>
      </c>
      <c r="C16" s="12">
        <f>15*Winter!B16</f>
        <v>39</v>
      </c>
      <c r="D16" s="13">
        <v>1.76</v>
      </c>
      <c r="E16" s="13">
        <f t="shared" si="0"/>
        <v>12.818680101975666</v>
      </c>
      <c r="F16" s="22">
        <f>13*Winter!C16</f>
        <v>37.18</v>
      </c>
      <c r="G16" s="23">
        <v>1.44</v>
      </c>
      <c r="H16" s="23">
        <f t="shared" si="1"/>
        <v>12.220475030550134</v>
      </c>
      <c r="I16" s="17">
        <f>Winter!D16*13</f>
        <v>30.419999999999998</v>
      </c>
      <c r="J16" s="18">
        <v>1.8</v>
      </c>
      <c r="K16" s="18">
        <f t="shared" si="2"/>
        <v>9.9985704795410175</v>
      </c>
      <c r="L16" s="26">
        <f>9*Winter!E16</f>
        <v>27</v>
      </c>
      <c r="M16" s="26">
        <f t="shared" si="3"/>
        <v>8.8744708398293071</v>
      </c>
    </row>
    <row r="17" spans="1:13" x14ac:dyDescent="0.3">
      <c r="A17" s="2">
        <v>0.3125</v>
      </c>
      <c r="B17" s="4">
        <v>1.2</v>
      </c>
      <c r="C17" s="12">
        <f>15*Winter!B17</f>
        <v>30</v>
      </c>
      <c r="D17" s="13">
        <v>1.32</v>
      </c>
      <c r="E17" s="13">
        <f t="shared" si="0"/>
        <v>9.8605231553658967</v>
      </c>
      <c r="F17" s="22">
        <f>13*Winter!C17</f>
        <v>28.6</v>
      </c>
      <c r="G17" s="23">
        <v>1.08</v>
      </c>
      <c r="H17" s="23">
        <f t="shared" si="1"/>
        <v>9.4003654081154888</v>
      </c>
      <c r="I17" s="17">
        <f>Winter!D17*13</f>
        <v>23.400000000000002</v>
      </c>
      <c r="J17" s="18">
        <v>1.6</v>
      </c>
      <c r="K17" s="18">
        <f t="shared" si="2"/>
        <v>7.6912080611853995</v>
      </c>
      <c r="L17" s="26">
        <f>9*Winter!E17</f>
        <v>23.400000000000002</v>
      </c>
      <c r="M17" s="26">
        <f t="shared" si="3"/>
        <v>7.6912080611853995</v>
      </c>
    </row>
    <row r="18" spans="1:13" x14ac:dyDescent="0.3">
      <c r="A18" s="2">
        <v>0.33333333333333331</v>
      </c>
      <c r="B18" s="4">
        <v>1</v>
      </c>
      <c r="C18" s="12">
        <f>15*Winter!B18</f>
        <v>24</v>
      </c>
      <c r="D18" s="13">
        <v>1.1000000000000001</v>
      </c>
      <c r="E18" s="13">
        <f t="shared" si="0"/>
        <v>7.8884185242927174</v>
      </c>
      <c r="F18" s="22">
        <f>13*Winter!C18</f>
        <v>22.88</v>
      </c>
      <c r="G18" s="23">
        <v>0.9</v>
      </c>
      <c r="H18" s="23">
        <f t="shared" si="1"/>
        <v>7.52029232649239</v>
      </c>
      <c r="I18" s="17">
        <f>Winter!D18*13</f>
        <v>18.72</v>
      </c>
      <c r="J18" s="18">
        <v>1.2</v>
      </c>
      <c r="K18" s="18">
        <f t="shared" si="2"/>
        <v>6.1529664489483187</v>
      </c>
      <c r="L18" s="26">
        <f>9*Winter!E18</f>
        <v>18</v>
      </c>
      <c r="M18" s="26">
        <f t="shared" si="3"/>
        <v>5.916313893219538</v>
      </c>
    </row>
    <row r="19" spans="1:13" x14ac:dyDescent="0.3">
      <c r="A19" s="2">
        <v>0.35416666666666669</v>
      </c>
      <c r="B19" s="4">
        <v>0.85</v>
      </c>
      <c r="C19" s="12">
        <f>15*Winter!B19</f>
        <v>19.5</v>
      </c>
      <c r="D19" s="13">
        <v>0.94</v>
      </c>
      <c r="E19" s="13">
        <f t="shared" si="0"/>
        <v>6.4093400509878329</v>
      </c>
      <c r="F19" s="22">
        <f>13*Winter!C19</f>
        <v>18.59</v>
      </c>
      <c r="G19" s="23">
        <v>0.77</v>
      </c>
      <c r="H19" s="23">
        <f t="shared" si="1"/>
        <v>6.1102375152750668</v>
      </c>
      <c r="I19" s="17">
        <f>Winter!D19*13</f>
        <v>15.209999999999999</v>
      </c>
      <c r="J19" s="18">
        <v>1</v>
      </c>
      <c r="K19" s="18">
        <f t="shared" si="2"/>
        <v>4.9992852397705088</v>
      </c>
      <c r="L19" s="26">
        <f>9*Winter!E19</f>
        <v>14.4</v>
      </c>
      <c r="M19" s="26">
        <f t="shared" si="3"/>
        <v>4.7330511145756304</v>
      </c>
    </row>
    <row r="20" spans="1:13" x14ac:dyDescent="0.3">
      <c r="A20" s="2">
        <v>0.375</v>
      </c>
      <c r="B20" s="4">
        <v>0.75</v>
      </c>
      <c r="C20" s="12">
        <f>15*Winter!B20</f>
        <v>16.5</v>
      </c>
      <c r="D20" s="13">
        <v>0.83</v>
      </c>
      <c r="E20" s="13">
        <f t="shared" si="0"/>
        <v>5.4232877354512432</v>
      </c>
      <c r="F20" s="22">
        <f>13*Winter!C20</f>
        <v>15.73</v>
      </c>
      <c r="G20" s="23">
        <v>0.68</v>
      </c>
      <c r="H20" s="23">
        <f t="shared" si="1"/>
        <v>5.1702009744635182</v>
      </c>
      <c r="I20" s="17">
        <f>Winter!D20*13</f>
        <v>12.87</v>
      </c>
      <c r="J20" s="18">
        <v>0.85</v>
      </c>
      <c r="K20" s="18">
        <f t="shared" si="2"/>
        <v>4.2301644336519688</v>
      </c>
      <c r="L20" s="26">
        <f>9*Winter!E20</f>
        <v>11.700000000000001</v>
      </c>
      <c r="M20" s="26">
        <f t="shared" si="3"/>
        <v>3.8456040305926997</v>
      </c>
    </row>
    <row r="21" spans="1:13" x14ac:dyDescent="0.3">
      <c r="A21" s="2">
        <v>0.39583333333333331</v>
      </c>
      <c r="B21" s="4">
        <v>0.7</v>
      </c>
      <c r="C21" s="12">
        <f>15*Winter!B21</f>
        <v>15</v>
      </c>
      <c r="D21" s="13">
        <v>0.77</v>
      </c>
      <c r="E21" s="13">
        <f t="shared" si="0"/>
        <v>4.9302615776829484</v>
      </c>
      <c r="F21" s="22">
        <f>13*Winter!C21</f>
        <v>14.3</v>
      </c>
      <c r="G21" s="23">
        <v>0.63</v>
      </c>
      <c r="H21" s="23">
        <f t="shared" si="1"/>
        <v>4.7001827040577444</v>
      </c>
      <c r="I21" s="17">
        <f>Winter!D21*13</f>
        <v>11.700000000000001</v>
      </c>
      <c r="J21" s="18">
        <v>0.75</v>
      </c>
      <c r="K21" s="18">
        <f t="shared" si="2"/>
        <v>3.8456040305926997</v>
      </c>
      <c r="L21" s="26">
        <f>9*Winter!E21</f>
        <v>9.9</v>
      </c>
      <c r="M21" s="26">
        <f t="shared" si="3"/>
        <v>3.2539726412707459</v>
      </c>
    </row>
    <row r="22" spans="1:13" x14ac:dyDescent="0.3">
      <c r="A22" s="2">
        <v>0.41666666666666669</v>
      </c>
      <c r="B22" s="4">
        <v>0.68</v>
      </c>
      <c r="C22" s="12">
        <f>15*Winter!B22</f>
        <v>14.25</v>
      </c>
      <c r="D22" s="13">
        <v>0.75</v>
      </c>
      <c r="E22" s="13">
        <f t="shared" si="0"/>
        <v>4.683748498798801</v>
      </c>
      <c r="F22" s="22">
        <f>13*Winter!C22</f>
        <v>13.65</v>
      </c>
      <c r="G22" s="23">
        <v>0.61</v>
      </c>
      <c r="H22" s="23">
        <f t="shared" si="1"/>
        <v>4.486538035691483</v>
      </c>
      <c r="I22" s="17">
        <f>Winter!D22*13</f>
        <v>11.18</v>
      </c>
      <c r="J22" s="18">
        <v>0.7</v>
      </c>
      <c r="K22" s="18">
        <f t="shared" si="2"/>
        <v>3.6746882958996907</v>
      </c>
      <c r="L22" s="26">
        <f>9*Winter!E22</f>
        <v>9</v>
      </c>
      <c r="M22" s="26">
        <f t="shared" si="3"/>
        <v>2.958156946609769</v>
      </c>
    </row>
    <row r="23" spans="1:13" x14ac:dyDescent="0.3">
      <c r="A23" s="2">
        <v>0.4375</v>
      </c>
      <c r="B23" s="4">
        <v>0.65</v>
      </c>
      <c r="C23" s="12">
        <f>15*Winter!B23</f>
        <v>13.5</v>
      </c>
      <c r="D23" s="13">
        <v>0.72</v>
      </c>
      <c r="E23" s="13">
        <f t="shared" si="0"/>
        <v>4.4372354199146535</v>
      </c>
      <c r="F23" s="22">
        <f>13*Winter!C23</f>
        <v>12.87</v>
      </c>
      <c r="G23" s="23">
        <v>0.59</v>
      </c>
      <c r="H23" s="23">
        <f t="shared" si="1"/>
        <v>4.2301644336519688</v>
      </c>
      <c r="I23" s="17">
        <f>Winter!D23*13</f>
        <v>10.530000000000001</v>
      </c>
      <c r="J23" s="18">
        <v>0.68</v>
      </c>
      <c r="K23" s="18">
        <f t="shared" si="2"/>
        <v>3.4610436275334298</v>
      </c>
      <c r="L23" s="26">
        <f>9*Winter!E23</f>
        <v>8.5499999999999989</v>
      </c>
      <c r="M23" s="26">
        <f t="shared" si="3"/>
        <v>2.8102490992792801</v>
      </c>
    </row>
    <row r="24" spans="1:13" x14ac:dyDescent="0.3">
      <c r="A24" s="2">
        <v>0.45833333333333331</v>
      </c>
      <c r="B24" s="4">
        <v>0.63</v>
      </c>
      <c r="C24" s="12">
        <f>15*Winter!B24</f>
        <v>12.75</v>
      </c>
      <c r="D24" s="13">
        <v>0.69</v>
      </c>
      <c r="E24" s="13">
        <f t="shared" si="0"/>
        <v>4.1907223410305061</v>
      </c>
      <c r="F24" s="22">
        <f>13*Winter!C24</f>
        <v>12.219999999999999</v>
      </c>
      <c r="G24" s="23">
        <v>0.56999999999999995</v>
      </c>
      <c r="H24" s="23">
        <f t="shared" si="1"/>
        <v>4.0165197652857083</v>
      </c>
      <c r="I24" s="17">
        <f>Winter!D24*13</f>
        <v>10.01</v>
      </c>
      <c r="J24" s="18">
        <v>0.65</v>
      </c>
      <c r="K24" s="18">
        <f t="shared" si="2"/>
        <v>3.2901278928404207</v>
      </c>
      <c r="L24" s="26">
        <f>9*Winter!E24</f>
        <v>8.1</v>
      </c>
      <c r="M24" s="26">
        <f t="shared" si="3"/>
        <v>2.6623412519487917</v>
      </c>
    </row>
    <row r="25" spans="1:13" x14ac:dyDescent="0.3">
      <c r="A25" s="2">
        <v>0.47916666666666669</v>
      </c>
      <c r="B25" s="4">
        <v>0.6</v>
      </c>
      <c r="C25" s="12">
        <f>15*Winter!B25</f>
        <v>12</v>
      </c>
      <c r="D25" s="13">
        <v>0.66</v>
      </c>
      <c r="E25" s="13">
        <f t="shared" si="0"/>
        <v>3.9442092621463587</v>
      </c>
      <c r="F25" s="22">
        <f>13*Winter!C25</f>
        <v>11.44</v>
      </c>
      <c r="G25" s="23">
        <v>0.54</v>
      </c>
      <c r="H25" s="23">
        <f t="shared" si="1"/>
        <v>3.760146163246195</v>
      </c>
      <c r="I25" s="17">
        <f>Winter!D25*13</f>
        <v>9.36</v>
      </c>
      <c r="J25" s="18">
        <v>0.63</v>
      </c>
      <c r="K25" s="18">
        <f t="shared" si="2"/>
        <v>3.0764832244741593</v>
      </c>
      <c r="L25" s="26">
        <f>9*Winter!E25</f>
        <v>7.6499999999999995</v>
      </c>
      <c r="M25" s="26">
        <f t="shared" si="3"/>
        <v>2.5144334046183032</v>
      </c>
    </row>
    <row r="26" spans="1:13" x14ac:dyDescent="0.3">
      <c r="A26" s="2">
        <v>0.5</v>
      </c>
      <c r="B26" s="4">
        <v>0.6</v>
      </c>
      <c r="C26" s="12">
        <f>15*Winter!B26</f>
        <v>11.700000000000001</v>
      </c>
      <c r="D26" s="13">
        <v>0.66</v>
      </c>
      <c r="E26" s="13">
        <f t="shared" si="0"/>
        <v>3.8456040305926997</v>
      </c>
      <c r="F26" s="22">
        <f>13*Winter!C26</f>
        <v>11.18</v>
      </c>
      <c r="G26" s="23">
        <v>0.54</v>
      </c>
      <c r="H26" s="23">
        <f t="shared" si="1"/>
        <v>3.6746882958996907</v>
      </c>
      <c r="I26" s="17">
        <f>Winter!D26*13</f>
        <v>9.1</v>
      </c>
      <c r="J26" s="18">
        <v>0.6</v>
      </c>
      <c r="K26" s="18">
        <f t="shared" si="2"/>
        <v>2.991025357127655</v>
      </c>
      <c r="L26" s="26">
        <f>9*Winter!E26</f>
        <v>7.2</v>
      </c>
      <c r="M26" s="26">
        <f t="shared" si="3"/>
        <v>2.3665255572878152</v>
      </c>
    </row>
    <row r="27" spans="1:13" x14ac:dyDescent="0.3">
      <c r="A27" s="2">
        <v>0.52083333333333337</v>
      </c>
      <c r="B27" s="4">
        <v>0.62</v>
      </c>
      <c r="C27" s="12">
        <f>15*Winter!B27</f>
        <v>11.25</v>
      </c>
      <c r="D27" s="13">
        <v>0.68</v>
      </c>
      <c r="E27" s="13">
        <f t="shared" si="0"/>
        <v>3.6976961832622113</v>
      </c>
      <c r="F27" s="22">
        <f>13*Winter!C27</f>
        <v>10.79</v>
      </c>
      <c r="G27" s="23">
        <v>0.56000000000000005</v>
      </c>
      <c r="H27" s="23">
        <f t="shared" si="1"/>
        <v>3.5465014948799336</v>
      </c>
      <c r="I27" s="17">
        <f>Winter!D27*13</f>
        <v>8.84</v>
      </c>
      <c r="J27" s="18">
        <v>0.6</v>
      </c>
      <c r="K27" s="18">
        <f t="shared" si="2"/>
        <v>2.9055674897811508</v>
      </c>
      <c r="L27" s="26">
        <f>9*Winter!E27</f>
        <v>7.0200000000000005</v>
      </c>
      <c r="M27" s="26">
        <f t="shared" si="3"/>
        <v>2.3073624183556198</v>
      </c>
    </row>
    <row r="28" spans="1:13" x14ac:dyDescent="0.3">
      <c r="A28" s="2">
        <v>0.54166666666666663</v>
      </c>
      <c r="B28" s="4">
        <v>0.65</v>
      </c>
      <c r="C28" s="12">
        <f>15*Winter!B28</f>
        <v>11.25</v>
      </c>
      <c r="D28" s="13">
        <v>0.72</v>
      </c>
      <c r="E28" s="13">
        <f t="shared" si="0"/>
        <v>3.6976961832622113</v>
      </c>
      <c r="F28" s="22">
        <f>13*Winter!C28</f>
        <v>10.79</v>
      </c>
      <c r="G28" s="23">
        <v>0.59</v>
      </c>
      <c r="H28" s="23">
        <f t="shared" si="1"/>
        <v>3.5465014948799336</v>
      </c>
      <c r="I28" s="17">
        <f>Winter!D28*13</f>
        <v>8.84</v>
      </c>
      <c r="J28" s="18">
        <v>0.62</v>
      </c>
      <c r="K28" s="18">
        <f t="shared" si="2"/>
        <v>2.9055674897811508</v>
      </c>
      <c r="L28" s="26">
        <f>9*Winter!E28</f>
        <v>6.75</v>
      </c>
      <c r="M28" s="26">
        <f t="shared" si="3"/>
        <v>2.2186177099573268</v>
      </c>
    </row>
    <row r="29" spans="1:13" x14ac:dyDescent="0.3">
      <c r="A29" s="2">
        <v>0.5625</v>
      </c>
      <c r="B29" s="4">
        <v>0.7</v>
      </c>
      <c r="C29" s="12">
        <f>15*Winter!B29</f>
        <v>12</v>
      </c>
      <c r="D29" s="13">
        <v>0.77</v>
      </c>
      <c r="E29" s="13">
        <f t="shared" si="0"/>
        <v>3.9442092621463587</v>
      </c>
      <c r="F29" s="22">
        <f>13*Winter!C29</f>
        <v>11.44</v>
      </c>
      <c r="G29" s="23">
        <v>0.63</v>
      </c>
      <c r="H29" s="23">
        <f t="shared" si="1"/>
        <v>3.760146163246195</v>
      </c>
      <c r="I29" s="17">
        <f>Winter!D29*13</f>
        <v>9.36</v>
      </c>
      <c r="J29" s="18">
        <v>0.65</v>
      </c>
      <c r="K29" s="18">
        <f t="shared" si="2"/>
        <v>3.0764832244741593</v>
      </c>
      <c r="L29" s="26">
        <f>9*Winter!E29</f>
        <v>6.75</v>
      </c>
      <c r="M29" s="26">
        <f t="shared" si="3"/>
        <v>2.2186177099573268</v>
      </c>
    </row>
    <row r="30" spans="1:13" x14ac:dyDescent="0.3">
      <c r="A30" s="2">
        <v>0.58333333333333337</v>
      </c>
      <c r="B30" s="4">
        <v>0.75</v>
      </c>
      <c r="C30" s="12">
        <f>15*Winter!B30</f>
        <v>13.5</v>
      </c>
      <c r="D30" s="13">
        <v>0.83</v>
      </c>
      <c r="E30" s="13">
        <f t="shared" si="0"/>
        <v>4.4372354199146535</v>
      </c>
      <c r="F30" s="22">
        <f>13*Winter!C30</f>
        <v>12.87</v>
      </c>
      <c r="G30" s="23">
        <v>0.68</v>
      </c>
      <c r="H30" s="23">
        <f t="shared" si="1"/>
        <v>4.2301644336519688</v>
      </c>
      <c r="I30" s="17">
        <f>Winter!D30*13</f>
        <v>10.530000000000001</v>
      </c>
      <c r="J30" s="18">
        <v>0.7</v>
      </c>
      <c r="K30" s="18">
        <f t="shared" si="2"/>
        <v>3.4610436275334298</v>
      </c>
      <c r="L30" s="26">
        <f>9*Winter!E30</f>
        <v>7.2</v>
      </c>
      <c r="M30" s="26">
        <f t="shared" si="3"/>
        <v>2.3665255572878152</v>
      </c>
    </row>
    <row r="31" spans="1:13" x14ac:dyDescent="0.3">
      <c r="A31" s="2">
        <v>0.60416666666666663</v>
      </c>
      <c r="B31" s="4">
        <v>0.85</v>
      </c>
      <c r="C31" s="12">
        <f>15*Winter!B31</f>
        <v>15</v>
      </c>
      <c r="D31" s="13">
        <v>0.94</v>
      </c>
      <c r="E31" s="13">
        <f t="shared" si="0"/>
        <v>4.9302615776829484</v>
      </c>
      <c r="F31" s="22">
        <f>13*Winter!C31</f>
        <v>14.3</v>
      </c>
      <c r="G31" s="23">
        <v>0.77</v>
      </c>
      <c r="H31" s="23">
        <f t="shared" si="1"/>
        <v>4.7001827040577444</v>
      </c>
      <c r="I31" s="17">
        <f>Winter!D31*13</f>
        <v>11.700000000000001</v>
      </c>
      <c r="J31" s="18">
        <v>0.75</v>
      </c>
      <c r="K31" s="18">
        <f t="shared" si="2"/>
        <v>3.8456040305926997</v>
      </c>
      <c r="L31" s="26">
        <f>9*Winter!E31</f>
        <v>8.1</v>
      </c>
      <c r="M31" s="26">
        <f t="shared" si="3"/>
        <v>2.6623412519487917</v>
      </c>
    </row>
    <row r="32" spans="1:13" x14ac:dyDescent="0.3">
      <c r="A32" s="2">
        <v>0.625</v>
      </c>
      <c r="B32" s="4">
        <v>1</v>
      </c>
      <c r="C32" s="12">
        <f>15*Winter!B32</f>
        <v>18</v>
      </c>
      <c r="D32" s="13">
        <v>1.1000000000000001</v>
      </c>
      <c r="E32" s="13">
        <f t="shared" si="0"/>
        <v>5.916313893219538</v>
      </c>
      <c r="F32" s="22">
        <f>13*Winter!C32</f>
        <v>17.16</v>
      </c>
      <c r="G32" s="23">
        <v>0.9</v>
      </c>
      <c r="H32" s="23">
        <f t="shared" si="1"/>
        <v>5.6402192448692929</v>
      </c>
      <c r="I32" s="17">
        <f>Winter!D32*13</f>
        <v>14.040000000000001</v>
      </c>
      <c r="J32" s="18">
        <v>0.85</v>
      </c>
      <c r="K32" s="18">
        <f t="shared" si="2"/>
        <v>4.6147248367112397</v>
      </c>
      <c r="L32" s="26">
        <f>9*Winter!E32</f>
        <v>9</v>
      </c>
      <c r="M32" s="26">
        <f t="shared" si="3"/>
        <v>2.958156946609769</v>
      </c>
    </row>
    <row r="33" spans="1:13" x14ac:dyDescent="0.3">
      <c r="A33" s="2">
        <v>0.64583333333333337</v>
      </c>
      <c r="B33" s="4">
        <v>1.2</v>
      </c>
      <c r="C33" s="12">
        <f>15*Winter!B33</f>
        <v>22.5</v>
      </c>
      <c r="D33" s="13">
        <v>1.32</v>
      </c>
      <c r="E33" s="13">
        <f t="shared" si="0"/>
        <v>7.3953923665244226</v>
      </c>
      <c r="F33" s="22">
        <f>13*Winter!C33</f>
        <v>21.45</v>
      </c>
      <c r="G33" s="23">
        <v>1.08</v>
      </c>
      <c r="H33" s="23">
        <f t="shared" si="1"/>
        <v>7.0502740560866153</v>
      </c>
      <c r="I33" s="17">
        <f>Winter!D33*13</f>
        <v>17.55</v>
      </c>
      <c r="J33" s="18">
        <v>1</v>
      </c>
      <c r="K33" s="18">
        <f t="shared" si="2"/>
        <v>5.7684060458890496</v>
      </c>
      <c r="L33" s="26">
        <f>9*Winter!E33</f>
        <v>10.799999999999999</v>
      </c>
      <c r="M33" s="26">
        <f t="shared" si="3"/>
        <v>3.5497883359317224</v>
      </c>
    </row>
    <row r="34" spans="1:13" x14ac:dyDescent="0.3">
      <c r="A34" s="2">
        <v>0.66666666666666663</v>
      </c>
      <c r="B34" s="4">
        <v>1.5</v>
      </c>
      <c r="C34" s="12">
        <f>15*Winter!B34</f>
        <v>30</v>
      </c>
      <c r="D34" s="13">
        <v>1.65</v>
      </c>
      <c r="E34" s="13">
        <f t="shared" si="0"/>
        <v>9.8605231553658967</v>
      </c>
      <c r="F34" s="22">
        <f>13*Winter!C34</f>
        <v>28.6</v>
      </c>
      <c r="G34" s="23">
        <v>1.35</v>
      </c>
      <c r="H34" s="23">
        <f t="shared" si="1"/>
        <v>9.4003654081154888</v>
      </c>
      <c r="I34" s="17">
        <f>Winter!D34*13</f>
        <v>23.400000000000002</v>
      </c>
      <c r="J34" s="18">
        <v>1.2</v>
      </c>
      <c r="K34" s="18">
        <f t="shared" si="2"/>
        <v>7.6912080611853995</v>
      </c>
      <c r="L34" s="26">
        <f>9*Winter!E34</f>
        <v>13.5</v>
      </c>
      <c r="M34" s="26">
        <f t="shared" si="3"/>
        <v>4.4372354199146535</v>
      </c>
    </row>
    <row r="35" spans="1:13" x14ac:dyDescent="0.3">
      <c r="A35" s="2">
        <v>0.6875</v>
      </c>
      <c r="B35" s="4">
        <v>1.8</v>
      </c>
      <c r="C35" s="12">
        <f>15*Winter!B35</f>
        <v>36</v>
      </c>
      <c r="D35" s="13">
        <v>1.98</v>
      </c>
      <c r="E35" s="13">
        <f t="shared" si="0"/>
        <v>11.832627786439076</v>
      </c>
      <c r="F35" s="22">
        <f>13*Winter!C35</f>
        <v>34.32</v>
      </c>
      <c r="G35" s="23">
        <v>1.62</v>
      </c>
      <c r="H35" s="23">
        <f t="shared" si="1"/>
        <v>11.280438489738586</v>
      </c>
      <c r="I35" s="17">
        <f>Winter!D35*13</f>
        <v>28.080000000000002</v>
      </c>
      <c r="J35" s="18">
        <v>1.5</v>
      </c>
      <c r="K35" s="18">
        <f t="shared" si="2"/>
        <v>9.2294496734224793</v>
      </c>
      <c r="L35" s="26">
        <f>9*Winter!E35</f>
        <v>18</v>
      </c>
      <c r="M35" s="26">
        <f t="shared" si="3"/>
        <v>5.916313893219538</v>
      </c>
    </row>
    <row r="36" spans="1:13" x14ac:dyDescent="0.3">
      <c r="A36" s="2">
        <v>0.70833333333333337</v>
      </c>
      <c r="B36" s="4">
        <v>2.1</v>
      </c>
      <c r="C36" s="12">
        <f>15*Winter!B36</f>
        <v>40.5</v>
      </c>
      <c r="D36" s="13">
        <v>2.31</v>
      </c>
      <c r="E36" s="13">
        <f t="shared" si="0"/>
        <v>13.311706259743961</v>
      </c>
      <c r="F36" s="22">
        <f>13*Winter!C36</f>
        <v>38.61</v>
      </c>
      <c r="G36" s="23">
        <v>1.89</v>
      </c>
      <c r="H36" s="23">
        <f t="shared" si="1"/>
        <v>12.690493300955907</v>
      </c>
      <c r="I36" s="17">
        <f>Winter!D36*13</f>
        <v>31.590000000000003</v>
      </c>
      <c r="J36" s="18">
        <v>1.8</v>
      </c>
      <c r="K36" s="18">
        <f t="shared" si="2"/>
        <v>10.383130882600289</v>
      </c>
      <c r="L36" s="26">
        <f>9*Winter!E36</f>
        <v>21.599999999999998</v>
      </c>
      <c r="M36" s="26">
        <f t="shared" si="3"/>
        <v>7.0995766718634448</v>
      </c>
    </row>
    <row r="37" spans="1:13" x14ac:dyDescent="0.3">
      <c r="A37" s="2">
        <v>0.72916666666666663</v>
      </c>
      <c r="B37" s="4">
        <v>2.2999999999999998</v>
      </c>
      <c r="C37" s="12">
        <f>15*Winter!B37</f>
        <v>43.5</v>
      </c>
      <c r="D37" s="13">
        <v>2.5299999999999998</v>
      </c>
      <c r="E37" s="13">
        <f t="shared" si="0"/>
        <v>14.29775857528055</v>
      </c>
      <c r="F37" s="22">
        <f>13*Winter!C37</f>
        <v>41.47</v>
      </c>
      <c r="G37" s="23">
        <v>2.0699999999999998</v>
      </c>
      <c r="H37" s="23">
        <f t="shared" si="1"/>
        <v>13.630529841767457</v>
      </c>
      <c r="I37" s="17">
        <f>Winter!D37*13</f>
        <v>33.93</v>
      </c>
      <c r="J37" s="18">
        <v>2.1</v>
      </c>
      <c r="K37" s="18">
        <f t="shared" si="2"/>
        <v>11.152251688718829</v>
      </c>
      <c r="L37" s="26">
        <f>9*Winter!E37</f>
        <v>24.3</v>
      </c>
      <c r="M37" s="26">
        <f t="shared" si="3"/>
        <v>7.9870237558463764</v>
      </c>
    </row>
    <row r="38" spans="1:13" x14ac:dyDescent="0.3">
      <c r="A38" s="2">
        <v>0.75</v>
      </c>
      <c r="B38" s="4">
        <v>2.2000000000000002</v>
      </c>
      <c r="C38" s="12">
        <f>15*Winter!B38</f>
        <v>45</v>
      </c>
      <c r="D38" s="13">
        <v>2.42</v>
      </c>
      <c r="E38" s="13">
        <f t="shared" si="0"/>
        <v>14.790784733048845</v>
      </c>
      <c r="F38" s="22">
        <f>13*Winter!C38</f>
        <v>42.9</v>
      </c>
      <c r="G38" s="23">
        <v>1.98</v>
      </c>
      <c r="H38" s="23">
        <f t="shared" si="1"/>
        <v>14.100548112173231</v>
      </c>
      <c r="I38" s="17">
        <f>Winter!D38*13</f>
        <v>35.1</v>
      </c>
      <c r="J38" s="18">
        <v>2.2999999999999998</v>
      </c>
      <c r="K38" s="18">
        <f t="shared" si="2"/>
        <v>11.536812091778099</v>
      </c>
      <c r="L38" s="26">
        <f>9*Winter!E38</f>
        <v>26.099999999999998</v>
      </c>
      <c r="M38" s="26">
        <f t="shared" si="3"/>
        <v>8.5786551451683284</v>
      </c>
    </row>
    <row r="39" spans="1:13" x14ac:dyDescent="0.3">
      <c r="A39" s="2">
        <v>0.77083333333333337</v>
      </c>
      <c r="B39" s="4">
        <v>2.1</v>
      </c>
      <c r="C39" s="12">
        <f>15*Winter!B39</f>
        <v>43.5</v>
      </c>
      <c r="D39" s="13">
        <v>2.31</v>
      </c>
      <c r="E39" s="13">
        <f t="shared" si="0"/>
        <v>14.29775857528055</v>
      </c>
      <c r="F39" s="22">
        <f>13*Winter!C39</f>
        <v>41.47</v>
      </c>
      <c r="G39" s="23">
        <v>1.89</v>
      </c>
      <c r="H39" s="23">
        <f t="shared" si="1"/>
        <v>13.630529841767457</v>
      </c>
      <c r="I39" s="17">
        <f>Winter!D39*13</f>
        <v>33.93</v>
      </c>
      <c r="J39" s="18">
        <v>2.2000000000000002</v>
      </c>
      <c r="K39" s="18">
        <f t="shared" si="2"/>
        <v>11.152251688718829</v>
      </c>
      <c r="L39" s="26">
        <f>9*Winter!E39</f>
        <v>27</v>
      </c>
      <c r="M39" s="26">
        <f t="shared" si="3"/>
        <v>8.8744708398293071</v>
      </c>
    </row>
    <row r="40" spans="1:13" x14ac:dyDescent="0.3">
      <c r="A40" s="2">
        <v>0.79166666666666663</v>
      </c>
      <c r="B40" s="4">
        <v>1.9</v>
      </c>
      <c r="C40" s="12">
        <f>15*Winter!B40</f>
        <v>40.5</v>
      </c>
      <c r="D40" s="13">
        <v>2.09</v>
      </c>
      <c r="E40" s="13">
        <f t="shared" si="0"/>
        <v>13.311706259743961</v>
      </c>
      <c r="F40" s="22">
        <f>13*Winter!C40</f>
        <v>38.61</v>
      </c>
      <c r="G40" s="23">
        <v>1.71</v>
      </c>
      <c r="H40" s="23">
        <f t="shared" si="1"/>
        <v>12.690493300955907</v>
      </c>
      <c r="I40" s="17">
        <f>Winter!D40*13</f>
        <v>31.590000000000003</v>
      </c>
      <c r="J40" s="18">
        <v>2.1</v>
      </c>
      <c r="K40" s="18">
        <f t="shared" si="2"/>
        <v>10.383130882600289</v>
      </c>
      <c r="L40" s="26">
        <f>9*Winter!E40</f>
        <v>26.099999999999998</v>
      </c>
      <c r="M40" s="26">
        <f t="shared" si="3"/>
        <v>8.5786551451683284</v>
      </c>
    </row>
    <row r="41" spans="1:13" x14ac:dyDescent="0.3">
      <c r="A41" s="2">
        <v>0.8125</v>
      </c>
      <c r="B41" s="4">
        <v>1.7</v>
      </c>
      <c r="C41" s="12">
        <f>15*Winter!B41</f>
        <v>36</v>
      </c>
      <c r="D41" s="13">
        <v>1.87</v>
      </c>
      <c r="E41" s="13">
        <f t="shared" si="0"/>
        <v>11.832627786439076</v>
      </c>
      <c r="F41" s="22">
        <f>13*Winter!C41</f>
        <v>34.32</v>
      </c>
      <c r="G41" s="23">
        <v>1.53</v>
      </c>
      <c r="H41" s="23">
        <f t="shared" si="1"/>
        <v>11.280438489738586</v>
      </c>
      <c r="I41" s="17">
        <f>Winter!D41*13</f>
        <v>28.080000000000002</v>
      </c>
      <c r="J41" s="18">
        <v>1.9</v>
      </c>
      <c r="K41" s="18">
        <f t="shared" si="2"/>
        <v>9.2294496734224793</v>
      </c>
      <c r="L41" s="26">
        <f>9*Winter!E41</f>
        <v>24.3</v>
      </c>
      <c r="M41" s="26">
        <f t="shared" si="3"/>
        <v>7.9870237558463764</v>
      </c>
    </row>
    <row r="42" spans="1:13" x14ac:dyDescent="0.3">
      <c r="A42" s="2">
        <v>0.83333333333333337</v>
      </c>
      <c r="B42" s="4">
        <v>1.5</v>
      </c>
      <c r="C42" s="12">
        <f>15*Winter!B42</f>
        <v>31.5</v>
      </c>
      <c r="D42" s="13">
        <v>1.65</v>
      </c>
      <c r="E42" s="13">
        <f t="shared" si="0"/>
        <v>10.353549313134192</v>
      </c>
      <c r="F42" s="22">
        <f>13*Winter!C42</f>
        <v>30.03</v>
      </c>
      <c r="G42" s="23">
        <v>1.35</v>
      </c>
      <c r="H42" s="23">
        <f t="shared" si="1"/>
        <v>9.8703836785212626</v>
      </c>
      <c r="I42" s="17">
        <f>Winter!D42*13</f>
        <v>24.57</v>
      </c>
      <c r="J42" s="18">
        <v>1.7</v>
      </c>
      <c r="K42" s="18">
        <f t="shared" si="2"/>
        <v>8.0757684642446694</v>
      </c>
      <c r="L42" s="26">
        <f>9*Winter!E42</f>
        <v>21.599999999999998</v>
      </c>
      <c r="M42" s="26">
        <f t="shared" si="3"/>
        <v>7.0995766718634448</v>
      </c>
    </row>
    <row r="43" spans="1:13" x14ac:dyDescent="0.3">
      <c r="A43" s="2">
        <v>0.85416666666666663</v>
      </c>
      <c r="B43" s="4">
        <v>1.3</v>
      </c>
      <c r="C43" s="12">
        <f>15*Winter!B43</f>
        <v>27</v>
      </c>
      <c r="D43" s="13">
        <v>1.43</v>
      </c>
      <c r="E43" s="13">
        <f t="shared" si="0"/>
        <v>8.8744708398293071</v>
      </c>
      <c r="F43" s="22">
        <f>13*Winter!C43</f>
        <v>25.74</v>
      </c>
      <c r="G43" s="23">
        <v>1.17</v>
      </c>
      <c r="H43" s="23">
        <f t="shared" si="1"/>
        <v>8.4603288673039376</v>
      </c>
      <c r="I43" s="17">
        <f>Winter!D43*13</f>
        <v>21.060000000000002</v>
      </c>
      <c r="J43" s="18">
        <v>1.5</v>
      </c>
      <c r="K43" s="18">
        <f t="shared" si="2"/>
        <v>6.9220872550668595</v>
      </c>
      <c r="L43" s="26">
        <f>9*Winter!E43</f>
        <v>18.900000000000002</v>
      </c>
      <c r="M43" s="26">
        <f t="shared" si="3"/>
        <v>6.2121295878805149</v>
      </c>
    </row>
    <row r="44" spans="1:13" x14ac:dyDescent="0.3">
      <c r="A44" s="2">
        <v>0.875</v>
      </c>
      <c r="B44" s="4">
        <v>1.1000000000000001</v>
      </c>
      <c r="C44" s="12">
        <f>15*Winter!B44</f>
        <v>22.5</v>
      </c>
      <c r="D44" s="13">
        <v>1.21</v>
      </c>
      <c r="E44" s="13">
        <f t="shared" si="0"/>
        <v>7.3953923665244226</v>
      </c>
      <c r="F44" s="22">
        <f>13*Winter!C44</f>
        <v>21.45</v>
      </c>
      <c r="G44" s="23">
        <v>0.99</v>
      </c>
      <c r="H44" s="23">
        <f t="shared" si="1"/>
        <v>7.0502740560866153</v>
      </c>
      <c r="I44" s="17">
        <f>Winter!D44*13</f>
        <v>17.55</v>
      </c>
      <c r="J44" s="18">
        <v>1.3</v>
      </c>
      <c r="K44" s="18">
        <f t="shared" si="2"/>
        <v>5.7684060458890496</v>
      </c>
      <c r="L44" s="26">
        <f>9*Winter!E44</f>
        <v>16.2</v>
      </c>
      <c r="M44" s="26">
        <f t="shared" si="3"/>
        <v>5.3246825038975834</v>
      </c>
    </row>
    <row r="45" spans="1:13" x14ac:dyDescent="0.3">
      <c r="A45" s="2">
        <v>0.89583333333333337</v>
      </c>
      <c r="B45" s="4">
        <v>0.9</v>
      </c>
      <c r="C45" s="12">
        <f>15*Winter!B45</f>
        <v>18</v>
      </c>
      <c r="D45" s="13">
        <v>0.99</v>
      </c>
      <c r="E45" s="13">
        <f t="shared" si="0"/>
        <v>5.916313893219538</v>
      </c>
      <c r="F45" s="22">
        <f>13*Winter!C45</f>
        <v>17.16</v>
      </c>
      <c r="G45" s="23">
        <v>0.81</v>
      </c>
      <c r="H45" s="23">
        <f t="shared" si="1"/>
        <v>5.6402192448692929</v>
      </c>
      <c r="I45" s="17">
        <f>Winter!D45*13</f>
        <v>14.040000000000001</v>
      </c>
      <c r="J45" s="18">
        <v>1.1000000000000001</v>
      </c>
      <c r="K45" s="18">
        <f t="shared" si="2"/>
        <v>4.6147248367112397</v>
      </c>
      <c r="L45" s="26">
        <f>9*Winter!E45</f>
        <v>13.5</v>
      </c>
      <c r="M45" s="26">
        <f t="shared" si="3"/>
        <v>4.4372354199146535</v>
      </c>
    </row>
    <row r="46" spans="1:13" x14ac:dyDescent="0.3">
      <c r="A46" s="2">
        <v>0.91666666666666663</v>
      </c>
      <c r="B46" s="4">
        <v>0.7</v>
      </c>
      <c r="C46" s="12">
        <f>15*Winter!B46</f>
        <v>15</v>
      </c>
      <c r="D46" s="13">
        <v>0.77</v>
      </c>
      <c r="E46" s="13">
        <f t="shared" si="0"/>
        <v>4.9302615776829484</v>
      </c>
      <c r="F46" s="22">
        <f>13*Winter!C46</f>
        <v>14.3</v>
      </c>
      <c r="G46" s="23">
        <v>0.63</v>
      </c>
      <c r="H46" s="23">
        <f t="shared" si="1"/>
        <v>4.7001827040577444</v>
      </c>
      <c r="I46" s="17">
        <f>Winter!D46*13</f>
        <v>11.700000000000001</v>
      </c>
      <c r="J46" s="18">
        <v>0.9</v>
      </c>
      <c r="K46" s="18">
        <f t="shared" si="2"/>
        <v>3.8456040305926997</v>
      </c>
      <c r="L46" s="26">
        <f>9*Winter!E46</f>
        <v>10.799999999999999</v>
      </c>
      <c r="M46" s="26">
        <f t="shared" si="3"/>
        <v>3.5497883359317224</v>
      </c>
    </row>
    <row r="47" spans="1:13" x14ac:dyDescent="0.3">
      <c r="A47" s="2">
        <v>0.9375</v>
      </c>
      <c r="B47" s="4">
        <v>0.55000000000000004</v>
      </c>
      <c r="C47" s="12">
        <f>15*Winter!B47</f>
        <v>12.75</v>
      </c>
      <c r="D47" s="13">
        <v>0.61</v>
      </c>
      <c r="E47" s="13">
        <f t="shared" si="0"/>
        <v>4.1907223410305061</v>
      </c>
      <c r="F47" s="22">
        <f>13*Winter!C47</f>
        <v>12.219999999999999</v>
      </c>
      <c r="G47" s="23">
        <v>0.5</v>
      </c>
      <c r="H47" s="23">
        <f t="shared" si="1"/>
        <v>4.0165197652857083</v>
      </c>
      <c r="I47" s="17">
        <f>Winter!D47*13</f>
        <v>10.01</v>
      </c>
      <c r="J47" s="18">
        <v>0.7</v>
      </c>
      <c r="K47" s="18">
        <f t="shared" si="2"/>
        <v>3.2901278928404207</v>
      </c>
      <c r="L47" s="26">
        <f>9*Winter!E47</f>
        <v>9</v>
      </c>
      <c r="M47" s="26">
        <f t="shared" si="3"/>
        <v>2.958156946609769</v>
      </c>
    </row>
    <row r="48" spans="1:13" x14ac:dyDescent="0.3">
      <c r="A48" s="2">
        <v>0.95833333333333337</v>
      </c>
      <c r="B48" s="4">
        <v>0.48</v>
      </c>
      <c r="C48" s="12">
        <f>15*Winter!B48</f>
        <v>10.5</v>
      </c>
      <c r="D48" s="13">
        <v>0.53</v>
      </c>
      <c r="E48" s="13">
        <f t="shared" si="0"/>
        <v>3.4511831043780639</v>
      </c>
      <c r="F48" s="22">
        <f>13*Winter!C48</f>
        <v>10.01</v>
      </c>
      <c r="G48" s="23">
        <v>0.43</v>
      </c>
      <c r="H48" s="23">
        <f t="shared" si="1"/>
        <v>3.2901278928404207</v>
      </c>
      <c r="I48" s="17">
        <f>Winter!D48*13</f>
        <v>8.19</v>
      </c>
      <c r="J48" s="18">
        <v>0.55000000000000004</v>
      </c>
      <c r="K48" s="18">
        <f t="shared" si="2"/>
        <v>2.6919228214148894</v>
      </c>
      <c r="L48" s="26">
        <f>9*Winter!E48</f>
        <v>7.6499999999999995</v>
      </c>
      <c r="M48" s="26">
        <f t="shared" si="3"/>
        <v>2.5144334046183032</v>
      </c>
    </row>
    <row r="49" spans="1:13" x14ac:dyDescent="0.3">
      <c r="A49" s="2">
        <v>0.97916666666666663</v>
      </c>
      <c r="B49" s="4">
        <v>0.45</v>
      </c>
      <c r="C49" s="12">
        <f>15*Winter!B49</f>
        <v>9.75</v>
      </c>
      <c r="D49" s="13">
        <v>0.5</v>
      </c>
      <c r="E49" s="13">
        <f t="shared" si="0"/>
        <v>3.2046700254939164</v>
      </c>
      <c r="F49" s="22">
        <f>13*Winter!C49</f>
        <v>9.36</v>
      </c>
      <c r="G49" s="23">
        <v>0.41</v>
      </c>
      <c r="H49" s="23">
        <f t="shared" si="1"/>
        <v>3.0764832244741593</v>
      </c>
      <c r="I49" s="17">
        <f>Winter!D49*13</f>
        <v>7.67</v>
      </c>
      <c r="J49" s="18">
        <v>0.48</v>
      </c>
      <c r="K49" s="18">
        <f t="shared" si="2"/>
        <v>2.5210070867218808</v>
      </c>
      <c r="L49" s="26">
        <f>9*Winter!E49</f>
        <v>6.3</v>
      </c>
      <c r="M49" s="26">
        <f t="shared" si="3"/>
        <v>2.0707098626268383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workbookViewId="0">
      <selection activeCell="H2" sqref="H2"/>
    </sheetView>
  </sheetViews>
  <sheetFormatPr defaultRowHeight="14.4" x14ac:dyDescent="0.3"/>
  <cols>
    <col min="2" max="2" width="12.109375" hidden="1" customWidth="1"/>
    <col min="3" max="3" width="13.77734375" customWidth="1"/>
    <col min="4" max="4" width="13.77734375" hidden="1" customWidth="1"/>
    <col min="5" max="5" width="13.77734375" customWidth="1"/>
    <col min="6" max="6" width="15.5546875" customWidth="1"/>
    <col min="7" max="7" width="15.88671875" hidden="1" customWidth="1"/>
    <col min="8" max="8" width="15.88671875" customWidth="1"/>
    <col min="9" max="9" width="15.109375" customWidth="1"/>
    <col min="10" max="10" width="23.109375" hidden="1" customWidth="1"/>
    <col min="11" max="11" width="23.109375" customWidth="1"/>
    <col min="12" max="12" width="17.109375" customWidth="1"/>
    <col min="16" max="16" width="12.6640625" customWidth="1"/>
  </cols>
  <sheetData>
    <row r="1" spans="1:18" x14ac:dyDescent="0.3">
      <c r="A1" s="1" t="s">
        <v>0</v>
      </c>
      <c r="B1" s="5" t="s">
        <v>1</v>
      </c>
      <c r="C1" s="9" t="s">
        <v>54</v>
      </c>
      <c r="D1" s="10" t="s">
        <v>2</v>
      </c>
      <c r="E1" s="11" t="s">
        <v>39</v>
      </c>
      <c r="F1" s="19" t="s">
        <v>55</v>
      </c>
      <c r="G1" s="20" t="s">
        <v>3</v>
      </c>
      <c r="H1" s="21" t="s">
        <v>39</v>
      </c>
      <c r="I1" s="14" t="s">
        <v>56</v>
      </c>
      <c r="J1" s="15" t="s">
        <v>4</v>
      </c>
      <c r="K1" s="16" t="s">
        <v>39</v>
      </c>
      <c r="L1" s="24" t="s">
        <v>57</v>
      </c>
      <c r="M1" s="25" t="s">
        <v>39</v>
      </c>
      <c r="P1" t="s">
        <v>38</v>
      </c>
      <c r="Q1">
        <v>0.95</v>
      </c>
    </row>
    <row r="2" spans="1:18" x14ac:dyDescent="0.3">
      <c r="A2" s="2">
        <v>0</v>
      </c>
      <c r="B2" s="4">
        <v>0.4</v>
      </c>
      <c r="C2" s="12">
        <f>15*Winter!B2</f>
        <v>9</v>
      </c>
      <c r="D2" s="13">
        <v>0.44</v>
      </c>
      <c r="E2" s="13">
        <f>C2*$Q$2</f>
        <v>2.958156946609769</v>
      </c>
      <c r="F2" s="22">
        <f>13*Winter!C2</f>
        <v>8.58</v>
      </c>
      <c r="G2" s="23">
        <v>0.36</v>
      </c>
      <c r="H2" s="23">
        <f>F2*$Q$2</f>
        <v>2.8201096224346465</v>
      </c>
      <c r="I2" s="17">
        <f>Winter!D2*12</f>
        <v>6.48</v>
      </c>
      <c r="J2" s="18">
        <v>0.45</v>
      </c>
      <c r="K2" s="18">
        <f>I2*$Q$2</f>
        <v>2.1298730015590337</v>
      </c>
      <c r="L2" s="26">
        <f>10*Winter!E2</f>
        <v>6.5</v>
      </c>
      <c r="M2" s="26">
        <f>L2*$Q$2</f>
        <v>2.1364466836626108</v>
      </c>
      <c r="Q2">
        <f>TAN(ACOS(Q1))</f>
        <v>0.32868410517886321</v>
      </c>
    </row>
    <row r="3" spans="1:18" x14ac:dyDescent="0.3">
      <c r="A3" s="2">
        <v>2.0833333333333332E-2</v>
      </c>
      <c r="B3" s="4">
        <v>0.38</v>
      </c>
      <c r="C3" s="12">
        <f>15*Winter!B3</f>
        <v>8.25</v>
      </c>
      <c r="D3" s="13">
        <v>0.42</v>
      </c>
      <c r="E3" s="13">
        <f t="shared" ref="E3:E49" si="0">C3*$Q$2</f>
        <v>2.7116438677256216</v>
      </c>
      <c r="F3" s="22">
        <f>13*Winter!C3</f>
        <v>7.93</v>
      </c>
      <c r="G3" s="23">
        <v>0.34</v>
      </c>
      <c r="H3" s="23">
        <f t="shared" ref="H3:H49" si="1">F3*$Q$2</f>
        <v>2.6064649540683851</v>
      </c>
      <c r="I3" s="17">
        <f>Winter!D3*12</f>
        <v>6</v>
      </c>
      <c r="J3" s="18">
        <v>0.4</v>
      </c>
      <c r="K3" s="18">
        <f t="shared" ref="K3:K49" si="2">I3*$Q$2</f>
        <v>1.9721046310731793</v>
      </c>
      <c r="L3" s="26">
        <f>10*Winter!E3</f>
        <v>6</v>
      </c>
      <c r="M3" s="26">
        <f t="shared" ref="M3:M49" si="3">L3*$Q$2</f>
        <v>1.9721046310731793</v>
      </c>
    </row>
    <row r="4" spans="1:18" x14ac:dyDescent="0.3">
      <c r="A4" s="2">
        <v>4.1666666666666664E-2</v>
      </c>
      <c r="B4" s="4">
        <v>0.35</v>
      </c>
      <c r="C4" s="12">
        <f>15*Winter!B4</f>
        <v>7.5</v>
      </c>
      <c r="D4" s="13">
        <v>0.39</v>
      </c>
      <c r="E4" s="13">
        <f t="shared" si="0"/>
        <v>2.4651307888414742</v>
      </c>
      <c r="F4" s="22">
        <f>13*Winter!C4</f>
        <v>7.15</v>
      </c>
      <c r="G4" s="23">
        <v>0.32</v>
      </c>
      <c r="H4" s="23">
        <f t="shared" si="1"/>
        <v>2.3500913520288722</v>
      </c>
      <c r="I4" s="17">
        <f>Winter!D4*12</f>
        <v>5.4</v>
      </c>
      <c r="J4" s="18">
        <v>0.38</v>
      </c>
      <c r="K4" s="18">
        <f t="shared" si="2"/>
        <v>1.7748941679658614</v>
      </c>
      <c r="L4" s="26">
        <f>10*Winter!E4</f>
        <v>5.5</v>
      </c>
      <c r="M4" s="26">
        <f t="shared" si="3"/>
        <v>1.8077625784837477</v>
      </c>
      <c r="P4" t="s">
        <v>40</v>
      </c>
      <c r="Q4" s="12">
        <f>MAX(C2:C49)</f>
        <v>45</v>
      </c>
      <c r="R4">
        <f>Q4*Q2</f>
        <v>14.790784733048845</v>
      </c>
    </row>
    <row r="5" spans="1:18" x14ac:dyDescent="0.3">
      <c r="A5" s="2">
        <v>6.25E-2</v>
      </c>
      <c r="B5" s="4">
        <v>0.33</v>
      </c>
      <c r="C5" s="12">
        <f>15*Winter!B5</f>
        <v>7.1999999999999993</v>
      </c>
      <c r="D5" s="13">
        <v>0.36</v>
      </c>
      <c r="E5" s="13">
        <f t="shared" si="0"/>
        <v>2.3665255572878148</v>
      </c>
      <c r="F5" s="22">
        <f>13*Winter!C5</f>
        <v>6.8900000000000006</v>
      </c>
      <c r="G5" s="23">
        <v>0.3</v>
      </c>
      <c r="H5" s="23">
        <f t="shared" si="1"/>
        <v>2.2646334846823675</v>
      </c>
      <c r="I5" s="17">
        <f>Winter!D5*12</f>
        <v>5.16</v>
      </c>
      <c r="J5" s="18">
        <v>0.35</v>
      </c>
      <c r="K5" s="18">
        <f t="shared" si="2"/>
        <v>1.6960099827229342</v>
      </c>
      <c r="L5" s="26">
        <f>10*Winter!E5</f>
        <v>5</v>
      </c>
      <c r="M5" s="26">
        <f t="shared" si="3"/>
        <v>1.643420525894316</v>
      </c>
      <c r="P5" t="s">
        <v>41</v>
      </c>
      <c r="Q5" s="22">
        <f>MAX(F2:F49)</f>
        <v>42.9</v>
      </c>
      <c r="R5">
        <f>Q5*Q2</f>
        <v>14.100548112173231</v>
      </c>
    </row>
    <row r="6" spans="1:18" x14ac:dyDescent="0.3">
      <c r="A6" s="2">
        <v>8.3333333333333329E-2</v>
      </c>
      <c r="B6" s="4">
        <v>0.32</v>
      </c>
      <c r="C6" s="12">
        <f>15*Winter!B6</f>
        <v>6.75</v>
      </c>
      <c r="D6" s="13">
        <v>0.35</v>
      </c>
      <c r="E6" s="13">
        <f t="shared" si="0"/>
        <v>2.2186177099573268</v>
      </c>
      <c r="F6" s="22">
        <f>13*Winter!C6</f>
        <v>6.5</v>
      </c>
      <c r="G6" s="23">
        <v>0.28999999999999998</v>
      </c>
      <c r="H6" s="23">
        <f t="shared" si="1"/>
        <v>2.1364466836626108</v>
      </c>
      <c r="I6" s="17">
        <f>Winter!D6*12</f>
        <v>4.92</v>
      </c>
      <c r="J6" s="18">
        <v>0.33</v>
      </c>
      <c r="K6" s="18">
        <f t="shared" si="2"/>
        <v>1.6171257974800068</v>
      </c>
      <c r="L6" s="26">
        <f>10*Winter!E6</f>
        <v>4.8</v>
      </c>
      <c r="M6" s="26">
        <f t="shared" si="3"/>
        <v>1.5776837048585433</v>
      </c>
      <c r="P6" t="s">
        <v>42</v>
      </c>
      <c r="Q6" s="17">
        <f>MAX(I2:I49)</f>
        <v>32.400000000000006</v>
      </c>
      <c r="R6">
        <f>Q6*Q2</f>
        <v>10.64936500779517</v>
      </c>
    </row>
    <row r="7" spans="1:18" x14ac:dyDescent="0.3">
      <c r="A7" s="2">
        <v>0.10416666666666667</v>
      </c>
      <c r="B7" s="4">
        <v>0.31</v>
      </c>
      <c r="C7" s="12">
        <f>15*Winter!B7</f>
        <v>6.45</v>
      </c>
      <c r="D7" s="13">
        <v>0.34</v>
      </c>
      <c r="E7" s="13">
        <f t="shared" si="0"/>
        <v>2.1200124784036678</v>
      </c>
      <c r="F7" s="22">
        <f>13*Winter!C7</f>
        <v>6.1099999999999994</v>
      </c>
      <c r="G7" s="23">
        <v>0.28000000000000003</v>
      </c>
      <c r="H7" s="23">
        <f t="shared" si="1"/>
        <v>2.0082598826428542</v>
      </c>
      <c r="I7" s="17">
        <f>Winter!D7*12</f>
        <v>4.68</v>
      </c>
      <c r="J7" s="18">
        <v>0.32</v>
      </c>
      <c r="K7" s="18">
        <f t="shared" si="2"/>
        <v>1.5382416122370797</v>
      </c>
      <c r="L7" s="26">
        <f>10*Winter!E7</f>
        <v>4.5</v>
      </c>
      <c r="M7" s="26">
        <f t="shared" si="3"/>
        <v>1.4790784733048845</v>
      </c>
      <c r="P7" t="s">
        <v>43</v>
      </c>
      <c r="Q7" s="26">
        <f>MAX(L2:L49)</f>
        <v>30</v>
      </c>
      <c r="R7">
        <f>Q7*Q2</f>
        <v>9.8605231553658967</v>
      </c>
    </row>
    <row r="8" spans="1:18" x14ac:dyDescent="0.3">
      <c r="A8" s="2">
        <v>0.125</v>
      </c>
      <c r="B8" s="4">
        <v>0.3</v>
      </c>
      <c r="C8" s="12">
        <f>15*Winter!B8</f>
        <v>6.3</v>
      </c>
      <c r="D8" s="13">
        <v>0.33</v>
      </c>
      <c r="E8" s="13">
        <f t="shared" si="0"/>
        <v>2.0707098626268383</v>
      </c>
      <c r="F8" s="22">
        <f>13*Winter!C8</f>
        <v>5.98</v>
      </c>
      <c r="G8" s="23">
        <v>0.27</v>
      </c>
      <c r="H8" s="23">
        <f t="shared" si="1"/>
        <v>1.965530948969602</v>
      </c>
      <c r="I8" s="17">
        <f>Winter!D8*12</f>
        <v>4.5600000000000005</v>
      </c>
      <c r="J8" s="18">
        <v>0.31</v>
      </c>
      <c r="K8" s="18">
        <f t="shared" si="2"/>
        <v>1.4987995196156163</v>
      </c>
      <c r="L8" s="26">
        <f>10*Winter!E8</f>
        <v>4.3</v>
      </c>
      <c r="M8" s="26">
        <f t="shared" si="3"/>
        <v>1.4133416522691118</v>
      </c>
    </row>
    <row r="9" spans="1:18" x14ac:dyDescent="0.3">
      <c r="A9" s="2">
        <v>0.14583333333333334</v>
      </c>
      <c r="B9" s="4">
        <v>0.32</v>
      </c>
      <c r="C9" s="12">
        <f>15*Winter!B9</f>
        <v>6.75</v>
      </c>
      <c r="D9" s="13">
        <v>0.35</v>
      </c>
      <c r="E9" s="13">
        <f t="shared" si="0"/>
        <v>2.2186177099573268</v>
      </c>
      <c r="F9" s="22">
        <f>13*Winter!C9</f>
        <v>6.5</v>
      </c>
      <c r="G9" s="23">
        <v>0.28999999999999998</v>
      </c>
      <c r="H9" s="23">
        <f t="shared" si="1"/>
        <v>2.1364466836626108</v>
      </c>
      <c r="I9" s="17">
        <f>Winter!D9*12</f>
        <v>4.92</v>
      </c>
      <c r="J9" s="18">
        <v>0.3</v>
      </c>
      <c r="K9" s="18">
        <f t="shared" si="2"/>
        <v>1.6171257974800068</v>
      </c>
      <c r="L9" s="26">
        <f>10*Winter!E9</f>
        <v>4.2</v>
      </c>
      <c r="M9" s="26">
        <f t="shared" si="3"/>
        <v>1.3804732417512255</v>
      </c>
      <c r="P9" t="s">
        <v>45</v>
      </c>
      <c r="Q9">
        <f>SUM(C2:C49)</f>
        <v>1005.9</v>
      </c>
    </row>
    <row r="10" spans="1:18" x14ac:dyDescent="0.3">
      <c r="A10" s="2">
        <v>0.16666666666666666</v>
      </c>
      <c r="B10" s="4">
        <v>0.35</v>
      </c>
      <c r="C10" s="12">
        <f>15*Winter!B10</f>
        <v>9</v>
      </c>
      <c r="D10" s="13">
        <v>0.39</v>
      </c>
      <c r="E10" s="13">
        <f t="shared" si="0"/>
        <v>2.958156946609769</v>
      </c>
      <c r="F10" s="22">
        <f>13*Winter!C10</f>
        <v>8.58</v>
      </c>
      <c r="G10" s="23">
        <v>0.32</v>
      </c>
      <c r="H10" s="23">
        <f t="shared" si="1"/>
        <v>2.8201096224346465</v>
      </c>
      <c r="I10" s="17">
        <f>Winter!D10*12</f>
        <v>6.48</v>
      </c>
      <c r="J10" s="18">
        <v>0.32</v>
      </c>
      <c r="K10" s="18">
        <f t="shared" si="2"/>
        <v>2.1298730015590337</v>
      </c>
      <c r="L10" s="26">
        <f>10*Winter!E10</f>
        <v>4.5</v>
      </c>
      <c r="M10" s="26">
        <f t="shared" si="3"/>
        <v>1.4790784733048845</v>
      </c>
      <c r="P10" t="s">
        <v>44</v>
      </c>
      <c r="Q10">
        <f>SUM(F2:F49)</f>
        <v>959.5300000000002</v>
      </c>
    </row>
    <row r="11" spans="1:18" x14ac:dyDescent="0.3">
      <c r="A11" s="2">
        <v>0.1875</v>
      </c>
      <c r="B11" s="4">
        <v>0.45</v>
      </c>
      <c r="C11" s="12">
        <f>15*Winter!B11</f>
        <v>15</v>
      </c>
      <c r="D11" s="13">
        <v>0.5</v>
      </c>
      <c r="E11" s="13">
        <f t="shared" si="0"/>
        <v>4.9302615776829484</v>
      </c>
      <c r="F11" s="22">
        <f>13*Winter!C11</f>
        <v>14.3</v>
      </c>
      <c r="G11" s="23">
        <v>0.41</v>
      </c>
      <c r="H11" s="23">
        <f t="shared" si="1"/>
        <v>4.7001827040577444</v>
      </c>
      <c r="I11" s="17">
        <f>Winter!D11*12</f>
        <v>10.8</v>
      </c>
      <c r="J11" s="18">
        <v>0.35</v>
      </c>
      <c r="K11" s="18">
        <f t="shared" si="2"/>
        <v>3.5497883359317228</v>
      </c>
      <c r="L11" s="26">
        <f>10*Winter!E11</f>
        <v>6</v>
      </c>
      <c r="M11" s="26">
        <f t="shared" si="3"/>
        <v>1.9721046310731793</v>
      </c>
      <c r="P11" t="s">
        <v>46</v>
      </c>
      <c r="Q11">
        <f>SUM(I2:I49)</f>
        <v>724.80000000000018</v>
      </c>
    </row>
    <row r="12" spans="1:18" x14ac:dyDescent="0.3">
      <c r="A12" s="2">
        <v>0.20833333333333334</v>
      </c>
      <c r="B12" s="4">
        <v>0.7</v>
      </c>
      <c r="C12" s="12">
        <f>15*Winter!B12</f>
        <v>27</v>
      </c>
      <c r="D12" s="13">
        <v>0.77</v>
      </c>
      <c r="E12" s="13">
        <f t="shared" si="0"/>
        <v>8.8744708398293071</v>
      </c>
      <c r="F12" s="22">
        <f>13*Winter!C12</f>
        <v>25.74</v>
      </c>
      <c r="G12" s="23">
        <v>0.63</v>
      </c>
      <c r="H12" s="23">
        <f t="shared" si="1"/>
        <v>8.4603288673039376</v>
      </c>
      <c r="I12" s="17">
        <f>Winter!D12*12</f>
        <v>19.440000000000001</v>
      </c>
      <c r="J12" s="18">
        <v>0.45</v>
      </c>
      <c r="K12" s="18">
        <f t="shared" si="2"/>
        <v>6.3896190046771011</v>
      </c>
      <c r="L12" s="26">
        <f>10*Winter!E12</f>
        <v>10</v>
      </c>
      <c r="M12" s="26">
        <f t="shared" si="3"/>
        <v>3.286841051788632</v>
      </c>
      <c r="P12" t="s">
        <v>47</v>
      </c>
      <c r="Q12">
        <f>SUM(L2:L49)</f>
        <v>670.6</v>
      </c>
    </row>
    <row r="13" spans="1:18" x14ac:dyDescent="0.3">
      <c r="A13" s="2">
        <v>0.22916666666666666</v>
      </c>
      <c r="B13" s="4">
        <v>1.1000000000000001</v>
      </c>
      <c r="C13" s="12">
        <f>15*Winter!B13</f>
        <v>36</v>
      </c>
      <c r="D13" s="13">
        <v>1.21</v>
      </c>
      <c r="E13" s="13">
        <f t="shared" si="0"/>
        <v>11.832627786439076</v>
      </c>
      <c r="F13" s="22">
        <f>13*Winter!C13</f>
        <v>34.32</v>
      </c>
      <c r="G13" s="23">
        <v>0.99</v>
      </c>
      <c r="H13" s="23">
        <f t="shared" si="1"/>
        <v>11.280438489738586</v>
      </c>
      <c r="I13" s="17">
        <f>Winter!D13*12</f>
        <v>25.92</v>
      </c>
      <c r="J13" s="18">
        <v>0.7</v>
      </c>
      <c r="K13" s="18">
        <f t="shared" si="2"/>
        <v>8.5194920062361348</v>
      </c>
      <c r="L13" s="26">
        <f>10*Winter!E13</f>
        <v>18</v>
      </c>
      <c r="M13" s="26">
        <f t="shared" si="3"/>
        <v>5.916313893219538</v>
      </c>
    </row>
    <row r="14" spans="1:18" x14ac:dyDescent="0.3">
      <c r="A14" s="2">
        <v>0.25</v>
      </c>
      <c r="B14" s="4">
        <v>1.5</v>
      </c>
      <c r="C14" s="12">
        <f>15*Winter!B14</f>
        <v>42</v>
      </c>
      <c r="D14" s="13">
        <v>1.65</v>
      </c>
      <c r="E14" s="13">
        <f t="shared" si="0"/>
        <v>13.804732417512255</v>
      </c>
      <c r="F14" s="22">
        <f>13*Winter!C14</f>
        <v>40.04</v>
      </c>
      <c r="G14" s="23">
        <v>1.35</v>
      </c>
      <c r="H14" s="23">
        <f t="shared" si="1"/>
        <v>13.160511571361683</v>
      </c>
      <c r="I14" s="17">
        <f>Winter!D14*12</f>
        <v>30.240000000000002</v>
      </c>
      <c r="J14" s="18">
        <v>1.1000000000000001</v>
      </c>
      <c r="K14" s="18">
        <f t="shared" si="2"/>
        <v>9.9394073406088239</v>
      </c>
      <c r="L14" s="26">
        <f>10*Winter!E14</f>
        <v>24</v>
      </c>
      <c r="M14" s="26">
        <f t="shared" si="3"/>
        <v>7.8884185242927174</v>
      </c>
      <c r="Q14">
        <f>SUM(Q9:Q12)</f>
        <v>3360.8300000000004</v>
      </c>
    </row>
    <row r="15" spans="1:18" x14ac:dyDescent="0.3">
      <c r="A15" s="2">
        <v>0.27083333333333331</v>
      </c>
      <c r="B15" s="4">
        <v>1.8</v>
      </c>
      <c r="C15" s="12">
        <f>15*Winter!B15</f>
        <v>45</v>
      </c>
      <c r="D15" s="13">
        <v>1.98</v>
      </c>
      <c r="E15" s="13">
        <f t="shared" si="0"/>
        <v>14.790784733048845</v>
      </c>
      <c r="F15" s="22">
        <f>13*Winter!C15</f>
        <v>42.9</v>
      </c>
      <c r="G15" s="23">
        <v>1.62</v>
      </c>
      <c r="H15" s="23">
        <f t="shared" si="1"/>
        <v>14.100548112173231</v>
      </c>
      <c r="I15" s="17">
        <f>Winter!D15*12</f>
        <v>32.400000000000006</v>
      </c>
      <c r="J15" s="18">
        <v>1.5</v>
      </c>
      <c r="K15" s="18">
        <f t="shared" si="2"/>
        <v>10.64936500779517</v>
      </c>
      <c r="L15" s="26">
        <f>10*Winter!E15</f>
        <v>28</v>
      </c>
      <c r="M15" s="26">
        <f t="shared" si="3"/>
        <v>9.2031549450081691</v>
      </c>
    </row>
    <row r="16" spans="1:18" x14ac:dyDescent="0.3">
      <c r="A16" s="2">
        <v>0.29166666666666669</v>
      </c>
      <c r="B16" s="4">
        <v>1.6</v>
      </c>
      <c r="C16" s="12">
        <f>15*Winter!B16</f>
        <v>39</v>
      </c>
      <c r="D16" s="13">
        <v>1.76</v>
      </c>
      <c r="E16" s="13">
        <f t="shared" si="0"/>
        <v>12.818680101975666</v>
      </c>
      <c r="F16" s="22">
        <f>13*Winter!C16</f>
        <v>37.18</v>
      </c>
      <c r="G16" s="23">
        <v>1.44</v>
      </c>
      <c r="H16" s="23">
        <f t="shared" si="1"/>
        <v>12.220475030550134</v>
      </c>
      <c r="I16" s="17">
        <f>Winter!D16*12</f>
        <v>28.08</v>
      </c>
      <c r="J16" s="18">
        <v>1.8</v>
      </c>
      <c r="K16" s="18">
        <f t="shared" si="2"/>
        <v>9.2294496734224776</v>
      </c>
      <c r="L16" s="26">
        <f>10*Winter!E16</f>
        <v>30</v>
      </c>
      <c r="M16" s="26">
        <f t="shared" si="3"/>
        <v>9.8605231553658967</v>
      </c>
    </row>
    <row r="17" spans="1:13" x14ac:dyDescent="0.3">
      <c r="A17" s="2">
        <v>0.3125</v>
      </c>
      <c r="B17" s="4">
        <v>1.2</v>
      </c>
      <c r="C17" s="12">
        <f>15*Winter!B17</f>
        <v>30</v>
      </c>
      <c r="D17" s="13">
        <v>1.32</v>
      </c>
      <c r="E17" s="13">
        <f t="shared" si="0"/>
        <v>9.8605231553658967</v>
      </c>
      <c r="F17" s="22">
        <f>13*Winter!C17</f>
        <v>28.6</v>
      </c>
      <c r="G17" s="23">
        <v>1.08</v>
      </c>
      <c r="H17" s="23">
        <f t="shared" si="1"/>
        <v>9.4003654081154888</v>
      </c>
      <c r="I17" s="17">
        <f>Winter!D17*12</f>
        <v>21.6</v>
      </c>
      <c r="J17" s="18">
        <v>1.6</v>
      </c>
      <c r="K17" s="18">
        <f t="shared" si="2"/>
        <v>7.0995766718634457</v>
      </c>
      <c r="L17" s="26">
        <f>10*Winter!E17</f>
        <v>26</v>
      </c>
      <c r="M17" s="26">
        <f t="shared" si="3"/>
        <v>8.5457867346504433</v>
      </c>
    </row>
    <row r="18" spans="1:13" x14ac:dyDescent="0.3">
      <c r="A18" s="2">
        <v>0.33333333333333331</v>
      </c>
      <c r="B18" s="4">
        <v>1</v>
      </c>
      <c r="C18" s="12">
        <f>15*Winter!B18</f>
        <v>24</v>
      </c>
      <c r="D18" s="13">
        <v>1.1000000000000001</v>
      </c>
      <c r="E18" s="13">
        <f t="shared" si="0"/>
        <v>7.8884185242927174</v>
      </c>
      <c r="F18" s="22">
        <f>13*Winter!C18</f>
        <v>22.88</v>
      </c>
      <c r="G18" s="23">
        <v>0.9</v>
      </c>
      <c r="H18" s="23">
        <f t="shared" si="1"/>
        <v>7.52029232649239</v>
      </c>
      <c r="I18" s="17">
        <f>Winter!D18*12</f>
        <v>17.28</v>
      </c>
      <c r="J18" s="18">
        <v>1.2</v>
      </c>
      <c r="K18" s="18">
        <f t="shared" si="2"/>
        <v>5.6796613374907565</v>
      </c>
      <c r="L18" s="26">
        <f>10*Winter!E18</f>
        <v>20</v>
      </c>
      <c r="M18" s="26">
        <f t="shared" si="3"/>
        <v>6.5736821035772639</v>
      </c>
    </row>
    <row r="19" spans="1:13" x14ac:dyDescent="0.3">
      <c r="A19" s="2">
        <v>0.35416666666666669</v>
      </c>
      <c r="B19" s="4">
        <v>0.85</v>
      </c>
      <c r="C19" s="12">
        <f>15*Winter!B19</f>
        <v>19.5</v>
      </c>
      <c r="D19" s="13">
        <v>0.94</v>
      </c>
      <c r="E19" s="13">
        <f t="shared" si="0"/>
        <v>6.4093400509878329</v>
      </c>
      <c r="F19" s="22">
        <f>13*Winter!C19</f>
        <v>18.59</v>
      </c>
      <c r="G19" s="23">
        <v>0.77</v>
      </c>
      <c r="H19" s="23">
        <f t="shared" si="1"/>
        <v>6.1102375152750668</v>
      </c>
      <c r="I19" s="17">
        <f>Winter!D19*12</f>
        <v>14.04</v>
      </c>
      <c r="J19" s="18">
        <v>1</v>
      </c>
      <c r="K19" s="18">
        <f t="shared" si="2"/>
        <v>4.6147248367112388</v>
      </c>
      <c r="L19" s="26">
        <f>10*Winter!E19</f>
        <v>16</v>
      </c>
      <c r="M19" s="26">
        <f t="shared" si="3"/>
        <v>5.2589456828618113</v>
      </c>
    </row>
    <row r="20" spans="1:13" x14ac:dyDescent="0.3">
      <c r="A20" s="2">
        <v>0.375</v>
      </c>
      <c r="B20" s="4">
        <v>0.75</v>
      </c>
      <c r="C20" s="12">
        <f>15*Winter!B20</f>
        <v>16.5</v>
      </c>
      <c r="D20" s="13">
        <v>0.83</v>
      </c>
      <c r="E20" s="13">
        <f t="shared" si="0"/>
        <v>5.4232877354512432</v>
      </c>
      <c r="F20" s="22">
        <f>13*Winter!C20</f>
        <v>15.73</v>
      </c>
      <c r="G20" s="23">
        <v>0.68</v>
      </c>
      <c r="H20" s="23">
        <f t="shared" si="1"/>
        <v>5.1702009744635182</v>
      </c>
      <c r="I20" s="17">
        <f>Winter!D20*12</f>
        <v>11.879999999999999</v>
      </c>
      <c r="J20" s="18">
        <v>0.85</v>
      </c>
      <c r="K20" s="18">
        <f t="shared" si="2"/>
        <v>3.9047671695248947</v>
      </c>
      <c r="L20" s="26">
        <f>10*Winter!E20</f>
        <v>13</v>
      </c>
      <c r="M20" s="26">
        <f t="shared" si="3"/>
        <v>4.2728933673252216</v>
      </c>
    </row>
    <row r="21" spans="1:13" x14ac:dyDescent="0.3">
      <c r="A21" s="2">
        <v>0.39583333333333331</v>
      </c>
      <c r="B21" s="4">
        <v>0.7</v>
      </c>
      <c r="C21" s="12">
        <f>15*Winter!B21</f>
        <v>15</v>
      </c>
      <c r="D21" s="13">
        <v>0.77</v>
      </c>
      <c r="E21" s="13">
        <f t="shared" si="0"/>
        <v>4.9302615776829484</v>
      </c>
      <c r="F21" s="22">
        <f>13*Winter!C21</f>
        <v>14.3</v>
      </c>
      <c r="G21" s="23">
        <v>0.63</v>
      </c>
      <c r="H21" s="23">
        <f t="shared" si="1"/>
        <v>4.7001827040577444</v>
      </c>
      <c r="I21" s="17">
        <f>Winter!D21*12</f>
        <v>10.8</v>
      </c>
      <c r="J21" s="18">
        <v>0.75</v>
      </c>
      <c r="K21" s="18">
        <f t="shared" si="2"/>
        <v>3.5497883359317228</v>
      </c>
      <c r="L21" s="26">
        <f>10*Winter!E21</f>
        <v>11</v>
      </c>
      <c r="M21" s="26">
        <f t="shared" si="3"/>
        <v>3.6155251569674953</v>
      </c>
    </row>
    <row r="22" spans="1:13" x14ac:dyDescent="0.3">
      <c r="A22" s="2">
        <v>0.41666666666666669</v>
      </c>
      <c r="B22" s="4">
        <v>0.68</v>
      </c>
      <c r="C22" s="12">
        <f>15*Winter!B22</f>
        <v>14.25</v>
      </c>
      <c r="D22" s="13">
        <v>0.75</v>
      </c>
      <c r="E22" s="13">
        <f t="shared" si="0"/>
        <v>4.683748498798801</v>
      </c>
      <c r="F22" s="22">
        <f>13*Winter!C22</f>
        <v>13.65</v>
      </c>
      <c r="G22" s="23">
        <v>0.61</v>
      </c>
      <c r="H22" s="23">
        <f t="shared" si="1"/>
        <v>4.486538035691483</v>
      </c>
      <c r="I22" s="17">
        <f>Winter!D22*12</f>
        <v>10.32</v>
      </c>
      <c r="J22" s="18">
        <v>0.7</v>
      </c>
      <c r="K22" s="18">
        <f t="shared" si="2"/>
        <v>3.3920199654458685</v>
      </c>
      <c r="L22" s="26">
        <f>10*Winter!E22</f>
        <v>10</v>
      </c>
      <c r="M22" s="26">
        <f t="shared" si="3"/>
        <v>3.286841051788632</v>
      </c>
    </row>
    <row r="23" spans="1:13" x14ac:dyDescent="0.3">
      <c r="A23" s="2">
        <v>0.4375</v>
      </c>
      <c r="B23" s="4">
        <v>0.65</v>
      </c>
      <c r="C23" s="12">
        <f>15*Winter!B23</f>
        <v>13.5</v>
      </c>
      <c r="D23" s="13">
        <v>0.72</v>
      </c>
      <c r="E23" s="13">
        <f t="shared" si="0"/>
        <v>4.4372354199146535</v>
      </c>
      <c r="F23" s="22">
        <f>13*Winter!C23</f>
        <v>12.87</v>
      </c>
      <c r="G23" s="23">
        <v>0.59</v>
      </c>
      <c r="H23" s="23">
        <f t="shared" si="1"/>
        <v>4.2301644336519688</v>
      </c>
      <c r="I23" s="17">
        <f>Winter!D23*12</f>
        <v>9.7200000000000006</v>
      </c>
      <c r="J23" s="18">
        <v>0.68</v>
      </c>
      <c r="K23" s="18">
        <f t="shared" si="2"/>
        <v>3.1948095023385505</v>
      </c>
      <c r="L23" s="26">
        <f>10*Winter!E23</f>
        <v>9.5</v>
      </c>
      <c r="M23" s="26">
        <f t="shared" si="3"/>
        <v>3.1224989991992005</v>
      </c>
    </row>
    <row r="24" spans="1:13" x14ac:dyDescent="0.3">
      <c r="A24" s="2">
        <v>0.45833333333333331</v>
      </c>
      <c r="B24" s="4">
        <v>0.63</v>
      </c>
      <c r="C24" s="12">
        <f>15*Winter!B24</f>
        <v>12.75</v>
      </c>
      <c r="D24" s="13">
        <v>0.69</v>
      </c>
      <c r="E24" s="13">
        <f t="shared" si="0"/>
        <v>4.1907223410305061</v>
      </c>
      <c r="F24" s="22">
        <f>13*Winter!C24</f>
        <v>12.219999999999999</v>
      </c>
      <c r="G24" s="23">
        <v>0.56999999999999995</v>
      </c>
      <c r="H24" s="23">
        <f t="shared" si="1"/>
        <v>4.0165197652857083</v>
      </c>
      <c r="I24" s="17">
        <f>Winter!D24*12</f>
        <v>9.24</v>
      </c>
      <c r="J24" s="18">
        <v>0.65</v>
      </c>
      <c r="K24" s="18">
        <f t="shared" si="2"/>
        <v>3.0370411318526962</v>
      </c>
      <c r="L24" s="26">
        <f>10*Winter!E24</f>
        <v>9</v>
      </c>
      <c r="M24" s="26">
        <f t="shared" si="3"/>
        <v>2.958156946609769</v>
      </c>
    </row>
    <row r="25" spans="1:13" x14ac:dyDescent="0.3">
      <c r="A25" s="2">
        <v>0.47916666666666669</v>
      </c>
      <c r="B25" s="4">
        <v>0.6</v>
      </c>
      <c r="C25" s="12">
        <f>15*Winter!B25</f>
        <v>12</v>
      </c>
      <c r="D25" s="13">
        <v>0.66</v>
      </c>
      <c r="E25" s="13">
        <f t="shared" si="0"/>
        <v>3.9442092621463587</v>
      </c>
      <c r="F25" s="22">
        <f>13*Winter!C25</f>
        <v>11.44</v>
      </c>
      <c r="G25" s="23">
        <v>0.54</v>
      </c>
      <c r="H25" s="23">
        <f t="shared" si="1"/>
        <v>3.760146163246195</v>
      </c>
      <c r="I25" s="17">
        <f>Winter!D25*12</f>
        <v>8.64</v>
      </c>
      <c r="J25" s="18">
        <v>0.63</v>
      </c>
      <c r="K25" s="18">
        <f t="shared" si="2"/>
        <v>2.8398306687453783</v>
      </c>
      <c r="L25" s="26">
        <f>10*Winter!E25</f>
        <v>8.5</v>
      </c>
      <c r="M25" s="26">
        <f t="shared" si="3"/>
        <v>2.7938148940203371</v>
      </c>
    </row>
    <row r="26" spans="1:13" x14ac:dyDescent="0.3">
      <c r="A26" s="2">
        <v>0.5</v>
      </c>
      <c r="B26" s="4">
        <v>0.6</v>
      </c>
      <c r="C26" s="12">
        <f>15*Winter!B26</f>
        <v>11.700000000000001</v>
      </c>
      <c r="D26" s="13">
        <v>0.66</v>
      </c>
      <c r="E26" s="13">
        <f t="shared" si="0"/>
        <v>3.8456040305926997</v>
      </c>
      <c r="F26" s="22">
        <f>13*Winter!C26</f>
        <v>11.18</v>
      </c>
      <c r="G26" s="23">
        <v>0.54</v>
      </c>
      <c r="H26" s="23">
        <f t="shared" si="1"/>
        <v>3.6746882958996907</v>
      </c>
      <c r="I26" s="17">
        <f>Winter!D26*12</f>
        <v>8.3999999999999986</v>
      </c>
      <c r="J26" s="18">
        <v>0.6</v>
      </c>
      <c r="K26" s="18">
        <f t="shared" si="2"/>
        <v>2.7609464835024506</v>
      </c>
      <c r="L26" s="26">
        <f>10*Winter!E26</f>
        <v>8</v>
      </c>
      <c r="M26" s="26">
        <f t="shared" si="3"/>
        <v>2.6294728414309056</v>
      </c>
    </row>
    <row r="27" spans="1:13" x14ac:dyDescent="0.3">
      <c r="A27" s="2">
        <v>0.52083333333333337</v>
      </c>
      <c r="B27" s="4">
        <v>0.62</v>
      </c>
      <c r="C27" s="12">
        <f>15*Winter!B27</f>
        <v>11.25</v>
      </c>
      <c r="D27" s="13">
        <v>0.68</v>
      </c>
      <c r="E27" s="13">
        <f t="shared" si="0"/>
        <v>3.6976961832622113</v>
      </c>
      <c r="F27" s="22">
        <f>13*Winter!C27</f>
        <v>10.79</v>
      </c>
      <c r="G27" s="23">
        <v>0.56000000000000005</v>
      </c>
      <c r="H27" s="23">
        <f t="shared" si="1"/>
        <v>3.5465014948799336</v>
      </c>
      <c r="I27" s="17">
        <f>Winter!D27*12</f>
        <v>8.16</v>
      </c>
      <c r="J27" s="18">
        <v>0.6</v>
      </c>
      <c r="K27" s="18">
        <f t="shared" si="2"/>
        <v>2.6820622982595239</v>
      </c>
      <c r="L27" s="26">
        <f>10*Winter!E27</f>
        <v>7.8000000000000007</v>
      </c>
      <c r="M27" s="26">
        <f t="shared" si="3"/>
        <v>2.5637360203951332</v>
      </c>
    </row>
    <row r="28" spans="1:13" x14ac:dyDescent="0.3">
      <c r="A28" s="2">
        <v>0.54166666666666663</v>
      </c>
      <c r="B28" s="4">
        <v>0.65</v>
      </c>
      <c r="C28" s="12">
        <f>15*Winter!B28</f>
        <v>11.25</v>
      </c>
      <c r="D28" s="13">
        <v>0.72</v>
      </c>
      <c r="E28" s="13">
        <f t="shared" si="0"/>
        <v>3.6976961832622113</v>
      </c>
      <c r="F28" s="22">
        <f>13*Winter!C28</f>
        <v>10.79</v>
      </c>
      <c r="G28" s="23">
        <v>0.59</v>
      </c>
      <c r="H28" s="23">
        <f t="shared" si="1"/>
        <v>3.5465014948799336</v>
      </c>
      <c r="I28" s="17">
        <f>Winter!D28*12</f>
        <v>8.16</v>
      </c>
      <c r="J28" s="18">
        <v>0.62</v>
      </c>
      <c r="K28" s="18">
        <f t="shared" si="2"/>
        <v>2.6820622982595239</v>
      </c>
      <c r="L28" s="26">
        <f>10*Winter!E28</f>
        <v>7.5</v>
      </c>
      <c r="M28" s="26">
        <f t="shared" si="3"/>
        <v>2.4651307888414742</v>
      </c>
    </row>
    <row r="29" spans="1:13" x14ac:dyDescent="0.3">
      <c r="A29" s="2">
        <v>0.5625</v>
      </c>
      <c r="B29" s="4">
        <v>0.7</v>
      </c>
      <c r="C29" s="12">
        <f>15*Winter!B29</f>
        <v>12</v>
      </c>
      <c r="D29" s="13">
        <v>0.77</v>
      </c>
      <c r="E29" s="13">
        <f t="shared" si="0"/>
        <v>3.9442092621463587</v>
      </c>
      <c r="F29" s="22">
        <f>13*Winter!C29</f>
        <v>11.44</v>
      </c>
      <c r="G29" s="23">
        <v>0.63</v>
      </c>
      <c r="H29" s="23">
        <f t="shared" si="1"/>
        <v>3.760146163246195</v>
      </c>
      <c r="I29" s="17">
        <f>Winter!D29*12</f>
        <v>8.64</v>
      </c>
      <c r="J29" s="18">
        <v>0.65</v>
      </c>
      <c r="K29" s="18">
        <f t="shared" si="2"/>
        <v>2.8398306687453783</v>
      </c>
      <c r="L29" s="26">
        <f>10*Winter!E29</f>
        <v>7.5</v>
      </c>
      <c r="M29" s="26">
        <f t="shared" si="3"/>
        <v>2.4651307888414742</v>
      </c>
    </row>
    <row r="30" spans="1:13" x14ac:dyDescent="0.3">
      <c r="A30" s="2">
        <v>0.58333333333333337</v>
      </c>
      <c r="B30" s="4">
        <v>0.75</v>
      </c>
      <c r="C30" s="12">
        <f>15*Winter!B30</f>
        <v>13.5</v>
      </c>
      <c r="D30" s="13">
        <v>0.83</v>
      </c>
      <c r="E30" s="13">
        <f t="shared" si="0"/>
        <v>4.4372354199146535</v>
      </c>
      <c r="F30" s="22">
        <f>13*Winter!C30</f>
        <v>12.87</v>
      </c>
      <c r="G30" s="23">
        <v>0.68</v>
      </c>
      <c r="H30" s="23">
        <f t="shared" si="1"/>
        <v>4.2301644336519688</v>
      </c>
      <c r="I30" s="17">
        <f>Winter!D30*12</f>
        <v>9.7200000000000006</v>
      </c>
      <c r="J30" s="18">
        <v>0.7</v>
      </c>
      <c r="K30" s="18">
        <f t="shared" si="2"/>
        <v>3.1948095023385505</v>
      </c>
      <c r="L30" s="26">
        <f>10*Winter!E30</f>
        <v>8</v>
      </c>
      <c r="M30" s="26">
        <f t="shared" si="3"/>
        <v>2.6294728414309056</v>
      </c>
    </row>
    <row r="31" spans="1:13" x14ac:dyDescent="0.3">
      <c r="A31" s="2">
        <v>0.60416666666666663</v>
      </c>
      <c r="B31" s="4">
        <v>0.85</v>
      </c>
      <c r="C31" s="12">
        <f>15*Winter!B31</f>
        <v>15</v>
      </c>
      <c r="D31" s="13">
        <v>0.94</v>
      </c>
      <c r="E31" s="13">
        <f t="shared" si="0"/>
        <v>4.9302615776829484</v>
      </c>
      <c r="F31" s="22">
        <f>13*Winter!C31</f>
        <v>14.3</v>
      </c>
      <c r="G31" s="23">
        <v>0.77</v>
      </c>
      <c r="H31" s="23">
        <f t="shared" si="1"/>
        <v>4.7001827040577444</v>
      </c>
      <c r="I31" s="17">
        <f>Winter!D31*12</f>
        <v>10.8</v>
      </c>
      <c r="J31" s="18">
        <v>0.75</v>
      </c>
      <c r="K31" s="18">
        <f t="shared" si="2"/>
        <v>3.5497883359317228</v>
      </c>
      <c r="L31" s="26">
        <f>10*Winter!E31</f>
        <v>9</v>
      </c>
      <c r="M31" s="26">
        <f t="shared" si="3"/>
        <v>2.958156946609769</v>
      </c>
    </row>
    <row r="32" spans="1:13" x14ac:dyDescent="0.3">
      <c r="A32" s="2">
        <v>0.625</v>
      </c>
      <c r="B32" s="4">
        <v>1</v>
      </c>
      <c r="C32" s="12">
        <f>15*Winter!B32</f>
        <v>18</v>
      </c>
      <c r="D32" s="13">
        <v>1.1000000000000001</v>
      </c>
      <c r="E32" s="13">
        <f t="shared" si="0"/>
        <v>5.916313893219538</v>
      </c>
      <c r="F32" s="22">
        <f>13*Winter!C32</f>
        <v>17.16</v>
      </c>
      <c r="G32" s="23">
        <v>0.9</v>
      </c>
      <c r="H32" s="23">
        <f t="shared" si="1"/>
        <v>5.6402192448692929</v>
      </c>
      <c r="I32" s="17">
        <f>Winter!D32*12</f>
        <v>12.96</v>
      </c>
      <c r="J32" s="18">
        <v>0.85</v>
      </c>
      <c r="K32" s="18">
        <f t="shared" si="2"/>
        <v>4.2597460031180674</v>
      </c>
      <c r="L32" s="26">
        <f>10*Winter!E32</f>
        <v>10</v>
      </c>
      <c r="M32" s="26">
        <f t="shared" si="3"/>
        <v>3.286841051788632</v>
      </c>
    </row>
    <row r="33" spans="1:13" x14ac:dyDescent="0.3">
      <c r="A33" s="2">
        <v>0.64583333333333337</v>
      </c>
      <c r="B33" s="4">
        <v>1.2</v>
      </c>
      <c r="C33" s="12">
        <f>15*Winter!B33</f>
        <v>22.5</v>
      </c>
      <c r="D33" s="13">
        <v>1.32</v>
      </c>
      <c r="E33" s="13">
        <f t="shared" si="0"/>
        <v>7.3953923665244226</v>
      </c>
      <c r="F33" s="22">
        <f>13*Winter!C33</f>
        <v>21.45</v>
      </c>
      <c r="G33" s="23">
        <v>1.08</v>
      </c>
      <c r="H33" s="23">
        <f t="shared" si="1"/>
        <v>7.0502740560866153</v>
      </c>
      <c r="I33" s="17">
        <f>Winter!D33*12</f>
        <v>16.200000000000003</v>
      </c>
      <c r="J33" s="18">
        <v>1</v>
      </c>
      <c r="K33" s="18">
        <f t="shared" si="2"/>
        <v>5.3246825038975851</v>
      </c>
      <c r="L33" s="26">
        <f>10*Winter!E33</f>
        <v>12</v>
      </c>
      <c r="M33" s="26">
        <f t="shared" si="3"/>
        <v>3.9442092621463587</v>
      </c>
    </row>
    <row r="34" spans="1:13" x14ac:dyDescent="0.3">
      <c r="A34" s="2">
        <v>0.66666666666666663</v>
      </c>
      <c r="B34" s="4">
        <v>1.5</v>
      </c>
      <c r="C34" s="12">
        <f>15*Winter!B34</f>
        <v>30</v>
      </c>
      <c r="D34" s="13">
        <v>1.65</v>
      </c>
      <c r="E34" s="13">
        <f t="shared" si="0"/>
        <v>9.8605231553658967</v>
      </c>
      <c r="F34" s="22">
        <f>13*Winter!C34</f>
        <v>28.6</v>
      </c>
      <c r="G34" s="23">
        <v>1.35</v>
      </c>
      <c r="H34" s="23">
        <f t="shared" si="1"/>
        <v>9.4003654081154888</v>
      </c>
      <c r="I34" s="17">
        <f>Winter!D34*12</f>
        <v>21.6</v>
      </c>
      <c r="J34" s="18">
        <v>1.2</v>
      </c>
      <c r="K34" s="18">
        <f t="shared" si="2"/>
        <v>7.0995766718634457</v>
      </c>
      <c r="L34" s="26">
        <f>10*Winter!E34</f>
        <v>15</v>
      </c>
      <c r="M34" s="26">
        <f t="shared" si="3"/>
        <v>4.9302615776829484</v>
      </c>
    </row>
    <row r="35" spans="1:13" x14ac:dyDescent="0.3">
      <c r="A35" s="2">
        <v>0.6875</v>
      </c>
      <c r="B35" s="4">
        <v>1.8</v>
      </c>
      <c r="C35" s="12">
        <f>15*Winter!B35</f>
        <v>36</v>
      </c>
      <c r="D35" s="13">
        <v>1.98</v>
      </c>
      <c r="E35" s="13">
        <f t="shared" si="0"/>
        <v>11.832627786439076</v>
      </c>
      <c r="F35" s="22">
        <f>13*Winter!C35</f>
        <v>34.32</v>
      </c>
      <c r="G35" s="23">
        <v>1.62</v>
      </c>
      <c r="H35" s="23">
        <f t="shared" si="1"/>
        <v>11.280438489738586</v>
      </c>
      <c r="I35" s="17">
        <f>Winter!D35*12</f>
        <v>25.92</v>
      </c>
      <c r="J35" s="18">
        <v>1.5</v>
      </c>
      <c r="K35" s="18">
        <f t="shared" si="2"/>
        <v>8.5194920062361348</v>
      </c>
      <c r="L35" s="26">
        <f>10*Winter!E35</f>
        <v>20</v>
      </c>
      <c r="M35" s="26">
        <f t="shared" si="3"/>
        <v>6.5736821035772639</v>
      </c>
    </row>
    <row r="36" spans="1:13" x14ac:dyDescent="0.3">
      <c r="A36" s="2">
        <v>0.70833333333333337</v>
      </c>
      <c r="B36" s="4">
        <v>2.1</v>
      </c>
      <c r="C36" s="12">
        <f>15*Winter!B36</f>
        <v>40.5</v>
      </c>
      <c r="D36" s="13">
        <v>2.31</v>
      </c>
      <c r="E36" s="13">
        <f t="shared" si="0"/>
        <v>13.311706259743961</v>
      </c>
      <c r="F36" s="22">
        <f>13*Winter!C36</f>
        <v>38.61</v>
      </c>
      <c r="G36" s="23">
        <v>1.89</v>
      </c>
      <c r="H36" s="23">
        <f t="shared" si="1"/>
        <v>12.690493300955907</v>
      </c>
      <c r="I36" s="17">
        <f>Winter!D36*12</f>
        <v>29.160000000000004</v>
      </c>
      <c r="J36" s="18">
        <v>1.8</v>
      </c>
      <c r="K36" s="18">
        <f t="shared" si="2"/>
        <v>9.5844285070156516</v>
      </c>
      <c r="L36" s="26">
        <f>10*Winter!E36</f>
        <v>24</v>
      </c>
      <c r="M36" s="26">
        <f t="shared" si="3"/>
        <v>7.8884185242927174</v>
      </c>
    </row>
    <row r="37" spans="1:13" x14ac:dyDescent="0.3">
      <c r="A37" s="2">
        <v>0.72916666666666663</v>
      </c>
      <c r="B37" s="4">
        <v>2.2999999999999998</v>
      </c>
      <c r="C37" s="12">
        <f>15*Winter!B37</f>
        <v>43.5</v>
      </c>
      <c r="D37" s="13">
        <v>2.5299999999999998</v>
      </c>
      <c r="E37" s="13">
        <f t="shared" si="0"/>
        <v>14.29775857528055</v>
      </c>
      <c r="F37" s="22">
        <f>13*Winter!C37</f>
        <v>41.47</v>
      </c>
      <c r="G37" s="23">
        <v>2.0699999999999998</v>
      </c>
      <c r="H37" s="23">
        <f t="shared" si="1"/>
        <v>13.630529841767457</v>
      </c>
      <c r="I37" s="17">
        <f>Winter!D37*12</f>
        <v>31.32</v>
      </c>
      <c r="J37" s="18">
        <v>2.1</v>
      </c>
      <c r="K37" s="18">
        <f t="shared" si="2"/>
        <v>10.294386174201996</v>
      </c>
      <c r="L37" s="26">
        <f>10*Winter!E37</f>
        <v>27</v>
      </c>
      <c r="M37" s="26">
        <f t="shared" si="3"/>
        <v>8.8744708398293071</v>
      </c>
    </row>
    <row r="38" spans="1:13" x14ac:dyDescent="0.3">
      <c r="A38" s="2">
        <v>0.75</v>
      </c>
      <c r="B38" s="4">
        <v>2.2000000000000002</v>
      </c>
      <c r="C38" s="12">
        <f>15*Winter!B38</f>
        <v>45</v>
      </c>
      <c r="D38" s="13">
        <v>2.42</v>
      </c>
      <c r="E38" s="13">
        <f t="shared" si="0"/>
        <v>14.790784733048845</v>
      </c>
      <c r="F38" s="22">
        <f>13*Winter!C38</f>
        <v>42.9</v>
      </c>
      <c r="G38" s="23">
        <v>1.98</v>
      </c>
      <c r="H38" s="23">
        <f t="shared" si="1"/>
        <v>14.100548112173231</v>
      </c>
      <c r="I38" s="17">
        <f>Winter!D38*12</f>
        <v>32.400000000000006</v>
      </c>
      <c r="J38" s="18">
        <v>2.2999999999999998</v>
      </c>
      <c r="K38" s="18">
        <f t="shared" si="2"/>
        <v>10.64936500779517</v>
      </c>
      <c r="L38" s="26">
        <f>10*Winter!E38</f>
        <v>29</v>
      </c>
      <c r="M38" s="26">
        <f t="shared" si="3"/>
        <v>9.5318390501870329</v>
      </c>
    </row>
    <row r="39" spans="1:13" x14ac:dyDescent="0.3">
      <c r="A39" s="2">
        <v>0.77083333333333337</v>
      </c>
      <c r="B39" s="4">
        <v>2.1</v>
      </c>
      <c r="C39" s="12">
        <f>15*Winter!B39</f>
        <v>43.5</v>
      </c>
      <c r="D39" s="13">
        <v>2.31</v>
      </c>
      <c r="E39" s="13">
        <f t="shared" si="0"/>
        <v>14.29775857528055</v>
      </c>
      <c r="F39" s="22">
        <f>13*Winter!C39</f>
        <v>41.47</v>
      </c>
      <c r="G39" s="23">
        <v>1.89</v>
      </c>
      <c r="H39" s="23">
        <f t="shared" si="1"/>
        <v>13.630529841767457</v>
      </c>
      <c r="I39" s="17">
        <f>Winter!D39*12</f>
        <v>31.32</v>
      </c>
      <c r="J39" s="18">
        <v>2.2000000000000002</v>
      </c>
      <c r="K39" s="18">
        <f t="shared" si="2"/>
        <v>10.294386174201996</v>
      </c>
      <c r="L39" s="26">
        <f>10*Winter!E39</f>
        <v>30</v>
      </c>
      <c r="M39" s="26">
        <f t="shared" si="3"/>
        <v>9.8605231553658967</v>
      </c>
    </row>
    <row r="40" spans="1:13" x14ac:dyDescent="0.3">
      <c r="A40" s="2">
        <v>0.79166666666666663</v>
      </c>
      <c r="B40" s="4">
        <v>1.9</v>
      </c>
      <c r="C40" s="12">
        <f>15*Winter!B40</f>
        <v>40.5</v>
      </c>
      <c r="D40" s="13">
        <v>2.09</v>
      </c>
      <c r="E40" s="13">
        <f t="shared" si="0"/>
        <v>13.311706259743961</v>
      </c>
      <c r="F40" s="22">
        <f>13*Winter!C40</f>
        <v>38.61</v>
      </c>
      <c r="G40" s="23">
        <v>1.71</v>
      </c>
      <c r="H40" s="23">
        <f t="shared" si="1"/>
        <v>12.690493300955907</v>
      </c>
      <c r="I40" s="17">
        <f>Winter!D40*12</f>
        <v>29.160000000000004</v>
      </c>
      <c r="J40" s="18">
        <v>2.1</v>
      </c>
      <c r="K40" s="18">
        <f t="shared" si="2"/>
        <v>9.5844285070156516</v>
      </c>
      <c r="L40" s="26">
        <f>10*Winter!E40</f>
        <v>29</v>
      </c>
      <c r="M40" s="26">
        <f t="shared" si="3"/>
        <v>9.5318390501870329</v>
      </c>
    </row>
    <row r="41" spans="1:13" x14ac:dyDescent="0.3">
      <c r="A41" s="2">
        <v>0.8125</v>
      </c>
      <c r="B41" s="4">
        <v>1.7</v>
      </c>
      <c r="C41" s="12">
        <f>15*Winter!B41</f>
        <v>36</v>
      </c>
      <c r="D41" s="13">
        <v>1.87</v>
      </c>
      <c r="E41" s="13">
        <f t="shared" si="0"/>
        <v>11.832627786439076</v>
      </c>
      <c r="F41" s="22">
        <f>13*Winter!C41</f>
        <v>34.32</v>
      </c>
      <c r="G41" s="23">
        <v>1.53</v>
      </c>
      <c r="H41" s="23">
        <f t="shared" si="1"/>
        <v>11.280438489738586</v>
      </c>
      <c r="I41" s="17">
        <f>Winter!D41*12</f>
        <v>25.92</v>
      </c>
      <c r="J41" s="18">
        <v>1.9</v>
      </c>
      <c r="K41" s="18">
        <f t="shared" si="2"/>
        <v>8.5194920062361348</v>
      </c>
      <c r="L41" s="26">
        <f>10*Winter!E41</f>
        <v>27</v>
      </c>
      <c r="M41" s="26">
        <f t="shared" si="3"/>
        <v>8.8744708398293071</v>
      </c>
    </row>
    <row r="42" spans="1:13" x14ac:dyDescent="0.3">
      <c r="A42" s="2">
        <v>0.83333333333333337</v>
      </c>
      <c r="B42" s="4">
        <v>1.5</v>
      </c>
      <c r="C42" s="12">
        <f>15*Winter!B42</f>
        <v>31.5</v>
      </c>
      <c r="D42" s="13">
        <v>1.65</v>
      </c>
      <c r="E42" s="13">
        <f t="shared" si="0"/>
        <v>10.353549313134192</v>
      </c>
      <c r="F42" s="22">
        <f>13*Winter!C42</f>
        <v>30.03</v>
      </c>
      <c r="G42" s="23">
        <v>1.35</v>
      </c>
      <c r="H42" s="23">
        <f t="shared" si="1"/>
        <v>9.8703836785212626</v>
      </c>
      <c r="I42" s="17">
        <f>Winter!D42*12</f>
        <v>22.68</v>
      </c>
      <c r="J42" s="18">
        <v>1.7</v>
      </c>
      <c r="K42" s="18">
        <f t="shared" si="2"/>
        <v>7.454555505456617</v>
      </c>
      <c r="L42" s="26">
        <f>10*Winter!E42</f>
        <v>24</v>
      </c>
      <c r="M42" s="26">
        <f t="shared" si="3"/>
        <v>7.8884185242927174</v>
      </c>
    </row>
    <row r="43" spans="1:13" x14ac:dyDescent="0.3">
      <c r="A43" s="2">
        <v>0.85416666666666663</v>
      </c>
      <c r="B43" s="4">
        <v>1.3</v>
      </c>
      <c r="C43" s="12">
        <f>15*Winter!B43</f>
        <v>27</v>
      </c>
      <c r="D43" s="13">
        <v>1.43</v>
      </c>
      <c r="E43" s="13">
        <f t="shared" si="0"/>
        <v>8.8744708398293071</v>
      </c>
      <c r="F43" s="22">
        <f>13*Winter!C43</f>
        <v>25.74</v>
      </c>
      <c r="G43" s="23">
        <v>1.17</v>
      </c>
      <c r="H43" s="23">
        <f t="shared" si="1"/>
        <v>8.4603288673039376</v>
      </c>
      <c r="I43" s="17">
        <f>Winter!D43*12</f>
        <v>19.440000000000001</v>
      </c>
      <c r="J43" s="18">
        <v>1.5</v>
      </c>
      <c r="K43" s="18">
        <f t="shared" si="2"/>
        <v>6.3896190046771011</v>
      </c>
      <c r="L43" s="26">
        <f>10*Winter!E43</f>
        <v>21</v>
      </c>
      <c r="M43" s="26">
        <f t="shared" si="3"/>
        <v>6.9023662087561277</v>
      </c>
    </row>
    <row r="44" spans="1:13" x14ac:dyDescent="0.3">
      <c r="A44" s="2">
        <v>0.875</v>
      </c>
      <c r="B44" s="4">
        <v>1.1000000000000001</v>
      </c>
      <c r="C44" s="12">
        <f>15*Winter!B44</f>
        <v>22.5</v>
      </c>
      <c r="D44" s="13">
        <v>1.21</v>
      </c>
      <c r="E44" s="13">
        <f t="shared" si="0"/>
        <v>7.3953923665244226</v>
      </c>
      <c r="F44" s="22">
        <f>13*Winter!C44</f>
        <v>21.45</v>
      </c>
      <c r="G44" s="23">
        <v>0.99</v>
      </c>
      <c r="H44" s="23">
        <f t="shared" si="1"/>
        <v>7.0502740560866153</v>
      </c>
      <c r="I44" s="17">
        <f>Winter!D44*12</f>
        <v>16.200000000000003</v>
      </c>
      <c r="J44" s="18">
        <v>1.3</v>
      </c>
      <c r="K44" s="18">
        <f t="shared" si="2"/>
        <v>5.3246825038975851</v>
      </c>
      <c r="L44" s="26">
        <f>10*Winter!E44</f>
        <v>18</v>
      </c>
      <c r="M44" s="26">
        <f t="shared" si="3"/>
        <v>5.916313893219538</v>
      </c>
    </row>
    <row r="45" spans="1:13" x14ac:dyDescent="0.3">
      <c r="A45" s="2">
        <v>0.89583333333333337</v>
      </c>
      <c r="B45" s="4">
        <v>0.9</v>
      </c>
      <c r="C45" s="12">
        <f>15*Winter!B45</f>
        <v>18</v>
      </c>
      <c r="D45" s="13">
        <v>0.99</v>
      </c>
      <c r="E45" s="13">
        <f t="shared" si="0"/>
        <v>5.916313893219538</v>
      </c>
      <c r="F45" s="22">
        <f>13*Winter!C45</f>
        <v>17.16</v>
      </c>
      <c r="G45" s="23">
        <v>0.81</v>
      </c>
      <c r="H45" s="23">
        <f t="shared" si="1"/>
        <v>5.6402192448692929</v>
      </c>
      <c r="I45" s="17">
        <f>Winter!D45*12</f>
        <v>12.96</v>
      </c>
      <c r="J45" s="18">
        <v>1.1000000000000001</v>
      </c>
      <c r="K45" s="18">
        <f t="shared" si="2"/>
        <v>4.2597460031180674</v>
      </c>
      <c r="L45" s="26">
        <f>10*Winter!E45</f>
        <v>15</v>
      </c>
      <c r="M45" s="26">
        <f t="shared" si="3"/>
        <v>4.9302615776829484</v>
      </c>
    </row>
    <row r="46" spans="1:13" x14ac:dyDescent="0.3">
      <c r="A46" s="2">
        <v>0.91666666666666663</v>
      </c>
      <c r="B46" s="4">
        <v>0.7</v>
      </c>
      <c r="C46" s="12">
        <f>15*Winter!B46</f>
        <v>15</v>
      </c>
      <c r="D46" s="13">
        <v>0.77</v>
      </c>
      <c r="E46" s="13">
        <f t="shared" si="0"/>
        <v>4.9302615776829484</v>
      </c>
      <c r="F46" s="22">
        <f>13*Winter!C46</f>
        <v>14.3</v>
      </c>
      <c r="G46" s="23">
        <v>0.63</v>
      </c>
      <c r="H46" s="23">
        <f t="shared" si="1"/>
        <v>4.7001827040577444</v>
      </c>
      <c r="I46" s="17">
        <f>Winter!D46*12</f>
        <v>10.8</v>
      </c>
      <c r="J46" s="18">
        <v>0.9</v>
      </c>
      <c r="K46" s="18">
        <f t="shared" si="2"/>
        <v>3.5497883359317228</v>
      </c>
      <c r="L46" s="26">
        <f>10*Winter!E46</f>
        <v>12</v>
      </c>
      <c r="M46" s="26">
        <f t="shared" si="3"/>
        <v>3.9442092621463587</v>
      </c>
    </row>
    <row r="47" spans="1:13" x14ac:dyDescent="0.3">
      <c r="A47" s="2">
        <v>0.9375</v>
      </c>
      <c r="B47" s="4">
        <v>0.55000000000000004</v>
      </c>
      <c r="C47" s="12">
        <f>15*Winter!B47</f>
        <v>12.75</v>
      </c>
      <c r="D47" s="13">
        <v>0.61</v>
      </c>
      <c r="E47" s="13">
        <f t="shared" si="0"/>
        <v>4.1907223410305061</v>
      </c>
      <c r="F47" s="22">
        <f>13*Winter!C47</f>
        <v>12.219999999999999</v>
      </c>
      <c r="G47" s="23">
        <v>0.5</v>
      </c>
      <c r="H47" s="23">
        <f t="shared" si="1"/>
        <v>4.0165197652857083</v>
      </c>
      <c r="I47" s="17">
        <f>Winter!D47*12</f>
        <v>9.24</v>
      </c>
      <c r="J47" s="18">
        <v>0.7</v>
      </c>
      <c r="K47" s="18">
        <f t="shared" si="2"/>
        <v>3.0370411318526962</v>
      </c>
      <c r="L47" s="26">
        <f>10*Winter!E47</f>
        <v>10</v>
      </c>
      <c r="M47" s="26">
        <f t="shared" si="3"/>
        <v>3.286841051788632</v>
      </c>
    </row>
    <row r="48" spans="1:13" x14ac:dyDescent="0.3">
      <c r="A48" s="2">
        <v>0.95833333333333337</v>
      </c>
      <c r="B48" s="4">
        <v>0.48</v>
      </c>
      <c r="C48" s="12">
        <f>15*Winter!B48</f>
        <v>10.5</v>
      </c>
      <c r="D48" s="13">
        <v>0.53</v>
      </c>
      <c r="E48" s="13">
        <f t="shared" si="0"/>
        <v>3.4511831043780639</v>
      </c>
      <c r="F48" s="22">
        <f>13*Winter!C48</f>
        <v>10.01</v>
      </c>
      <c r="G48" s="23">
        <v>0.43</v>
      </c>
      <c r="H48" s="23">
        <f t="shared" si="1"/>
        <v>3.2901278928404207</v>
      </c>
      <c r="I48" s="17">
        <f>Winter!D48*12</f>
        <v>7.5600000000000005</v>
      </c>
      <c r="J48" s="18">
        <v>0.55000000000000004</v>
      </c>
      <c r="K48" s="18">
        <f t="shared" si="2"/>
        <v>2.484851835152206</v>
      </c>
      <c r="L48" s="26">
        <f>10*Winter!E48</f>
        <v>8.5</v>
      </c>
      <c r="M48" s="26">
        <f t="shared" si="3"/>
        <v>2.7938148940203371</v>
      </c>
    </row>
    <row r="49" spans="1:13" x14ac:dyDescent="0.3">
      <c r="A49" s="2">
        <v>0.97916666666666663</v>
      </c>
      <c r="B49" s="4">
        <v>0.45</v>
      </c>
      <c r="C49" s="12">
        <f>15*Winter!B49</f>
        <v>9.75</v>
      </c>
      <c r="D49" s="13">
        <v>0.5</v>
      </c>
      <c r="E49" s="13">
        <f t="shared" si="0"/>
        <v>3.2046700254939164</v>
      </c>
      <c r="F49" s="22">
        <f>13*Winter!C49</f>
        <v>9.36</v>
      </c>
      <c r="G49" s="23">
        <v>0.41</v>
      </c>
      <c r="H49" s="23">
        <f t="shared" si="1"/>
        <v>3.0764832244741593</v>
      </c>
      <c r="I49" s="17">
        <f>Winter!D49*12</f>
        <v>7.08</v>
      </c>
      <c r="J49" s="18">
        <v>0.48</v>
      </c>
      <c r="K49" s="18">
        <f t="shared" si="2"/>
        <v>2.3270834646663516</v>
      </c>
      <c r="L49" s="26">
        <f>10*Winter!E49</f>
        <v>7</v>
      </c>
      <c r="M49" s="26">
        <f t="shared" si="3"/>
        <v>2.3007887362520423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E9" sqref="E9"/>
    </sheetView>
  </sheetViews>
  <sheetFormatPr defaultRowHeight="14.4" x14ac:dyDescent="0.3"/>
  <cols>
    <col min="2" max="2" width="16.21875" customWidth="1"/>
  </cols>
  <sheetData>
    <row r="1" spans="1:11" x14ac:dyDescent="0.3">
      <c r="A1" s="31" t="s">
        <v>0</v>
      </c>
      <c r="B1" s="31" t="s">
        <v>65</v>
      </c>
      <c r="C1" s="32" t="s">
        <v>39</v>
      </c>
      <c r="J1" s="30" t="s">
        <v>38</v>
      </c>
      <c r="K1" s="30">
        <v>0.95</v>
      </c>
    </row>
    <row r="2" spans="1:11" x14ac:dyDescent="0.3">
      <c r="A2" s="2">
        <v>0</v>
      </c>
      <c r="B2" s="4">
        <v>0.3</v>
      </c>
      <c r="C2">
        <f>B2*$K$2</f>
        <v>9.8605231553658954E-2</v>
      </c>
      <c r="J2" s="30"/>
      <c r="K2" s="30">
        <f>TAN(ACOS(K1))</f>
        <v>0.32868410517886321</v>
      </c>
    </row>
    <row r="3" spans="1:11" x14ac:dyDescent="0.3">
      <c r="A3" s="2">
        <v>2.0833333333333332E-2</v>
      </c>
      <c r="B3" s="4">
        <v>0.28999999999999998</v>
      </c>
      <c r="C3">
        <f t="shared" ref="C3:C49" si="0">B3*$K$2</f>
        <v>9.5318390501870326E-2</v>
      </c>
    </row>
    <row r="4" spans="1:11" x14ac:dyDescent="0.3">
      <c r="A4" s="2">
        <v>4.1666666666666664E-2</v>
      </c>
      <c r="B4" s="4">
        <v>0.28000000000000003</v>
      </c>
      <c r="C4">
        <f t="shared" si="0"/>
        <v>9.2031549450081712E-2</v>
      </c>
    </row>
    <row r="5" spans="1:11" x14ac:dyDescent="0.3">
      <c r="A5" s="2">
        <v>6.25E-2</v>
      </c>
      <c r="B5" s="4">
        <v>0.27</v>
      </c>
      <c r="C5">
        <f t="shared" si="0"/>
        <v>8.8744708398293071E-2</v>
      </c>
    </row>
    <row r="6" spans="1:11" x14ac:dyDescent="0.3">
      <c r="A6" s="2">
        <v>8.3333333333333329E-2</v>
      </c>
      <c r="B6" s="4">
        <v>0.27</v>
      </c>
      <c r="C6">
        <f t="shared" si="0"/>
        <v>8.8744708398293071E-2</v>
      </c>
    </row>
    <row r="7" spans="1:11" x14ac:dyDescent="0.3">
      <c r="A7" s="2">
        <v>0.10416666666666667</v>
      </c>
      <c r="B7" s="4">
        <v>0.27</v>
      </c>
      <c r="C7">
        <f t="shared" si="0"/>
        <v>8.8744708398293071E-2</v>
      </c>
    </row>
    <row r="8" spans="1:11" x14ac:dyDescent="0.3">
      <c r="A8" s="2">
        <v>0.125</v>
      </c>
      <c r="B8" s="4">
        <v>0.28000000000000003</v>
      </c>
      <c r="C8">
        <f t="shared" si="0"/>
        <v>9.2031549450081712E-2</v>
      </c>
    </row>
    <row r="9" spans="1:11" x14ac:dyDescent="0.3">
      <c r="A9" s="2">
        <v>0.14583333333333334</v>
      </c>
      <c r="B9" s="4">
        <v>0.3</v>
      </c>
      <c r="C9">
        <f t="shared" si="0"/>
        <v>9.8605231553658954E-2</v>
      </c>
    </row>
    <row r="10" spans="1:11" x14ac:dyDescent="0.3">
      <c r="A10" s="2">
        <v>0.16666666666666666</v>
      </c>
      <c r="B10" s="4">
        <v>0.34</v>
      </c>
      <c r="C10">
        <f t="shared" si="0"/>
        <v>0.11175259576081349</v>
      </c>
    </row>
    <row r="11" spans="1:11" x14ac:dyDescent="0.3">
      <c r="A11" s="2">
        <v>0.1875</v>
      </c>
      <c r="B11" s="4">
        <v>0.47</v>
      </c>
      <c r="C11">
        <f t="shared" si="0"/>
        <v>0.15448152943406571</v>
      </c>
    </row>
    <row r="12" spans="1:11" x14ac:dyDescent="0.3">
      <c r="A12" s="2">
        <v>0.20833333333333334</v>
      </c>
      <c r="B12" s="4">
        <v>0.73</v>
      </c>
      <c r="C12">
        <f t="shared" si="0"/>
        <v>0.23993939678057014</v>
      </c>
    </row>
    <row r="13" spans="1:11" x14ac:dyDescent="0.3">
      <c r="A13" s="2">
        <v>0.22916666666666666</v>
      </c>
      <c r="B13" s="4">
        <v>1.03</v>
      </c>
      <c r="C13">
        <f t="shared" si="0"/>
        <v>0.3385446283342291</v>
      </c>
    </row>
    <row r="14" spans="1:11" x14ac:dyDescent="0.3">
      <c r="A14" s="2">
        <v>0.25</v>
      </c>
      <c r="B14" s="4">
        <v>1.37</v>
      </c>
      <c r="C14">
        <f t="shared" si="0"/>
        <v>0.45029722409504264</v>
      </c>
    </row>
    <row r="15" spans="1:11" x14ac:dyDescent="0.3">
      <c r="A15" s="2">
        <v>0.27083333333333331</v>
      </c>
      <c r="B15" s="4">
        <v>1.63</v>
      </c>
      <c r="C15">
        <f t="shared" si="0"/>
        <v>0.53575509144154698</v>
      </c>
    </row>
    <row r="16" spans="1:11" x14ac:dyDescent="0.3">
      <c r="A16" s="2">
        <v>0.29166666666666669</v>
      </c>
      <c r="B16" s="4">
        <v>1.76</v>
      </c>
      <c r="C16">
        <f t="shared" si="0"/>
        <v>0.57848402511479924</v>
      </c>
    </row>
    <row r="17" spans="1:3" x14ac:dyDescent="0.3">
      <c r="A17" s="2">
        <v>0.3125</v>
      </c>
      <c r="B17" s="4">
        <v>1.8</v>
      </c>
      <c r="C17">
        <f t="shared" si="0"/>
        <v>0.5916313893219538</v>
      </c>
    </row>
    <row r="18" spans="1:3" x14ac:dyDescent="0.3">
      <c r="A18" s="2">
        <v>0.33333333333333331</v>
      </c>
      <c r="B18" s="4">
        <v>1.8</v>
      </c>
      <c r="C18">
        <f t="shared" si="0"/>
        <v>0.5916313893219538</v>
      </c>
    </row>
    <row r="19" spans="1:3" x14ac:dyDescent="0.3">
      <c r="A19" s="2">
        <v>0.35416666666666669</v>
      </c>
      <c r="B19" s="4">
        <v>1.76</v>
      </c>
      <c r="C19">
        <f t="shared" si="0"/>
        <v>0.57848402511479924</v>
      </c>
    </row>
    <row r="20" spans="1:3" x14ac:dyDescent="0.3">
      <c r="A20" s="2">
        <v>0.375</v>
      </c>
      <c r="B20" s="4">
        <v>1.72</v>
      </c>
      <c r="C20">
        <f t="shared" si="0"/>
        <v>0.56533666090764467</v>
      </c>
    </row>
    <row r="21" spans="1:3" x14ac:dyDescent="0.3">
      <c r="A21" s="2">
        <v>0.39583333333333331</v>
      </c>
      <c r="B21" s="4">
        <v>1.72</v>
      </c>
      <c r="C21">
        <f t="shared" si="0"/>
        <v>0.56533666090764467</v>
      </c>
    </row>
    <row r="22" spans="1:3" x14ac:dyDescent="0.3">
      <c r="A22" s="2">
        <v>0.41666666666666669</v>
      </c>
      <c r="B22" s="4">
        <v>1.72</v>
      </c>
      <c r="C22">
        <f t="shared" si="0"/>
        <v>0.56533666090764467</v>
      </c>
    </row>
    <row r="23" spans="1:3" x14ac:dyDescent="0.3">
      <c r="A23" s="2">
        <v>0.4375</v>
      </c>
      <c r="B23" s="4">
        <v>1.72</v>
      </c>
      <c r="C23">
        <f t="shared" si="0"/>
        <v>0.56533666090764467</v>
      </c>
    </row>
    <row r="24" spans="1:3" x14ac:dyDescent="0.3">
      <c r="A24" s="2">
        <v>0.45833333333333331</v>
      </c>
      <c r="B24" s="4">
        <v>1.72</v>
      </c>
      <c r="C24">
        <f t="shared" si="0"/>
        <v>0.56533666090764467</v>
      </c>
    </row>
    <row r="25" spans="1:3" x14ac:dyDescent="0.3">
      <c r="A25" s="2">
        <v>0.47916666666666669</v>
      </c>
      <c r="B25" s="4">
        <v>1.68</v>
      </c>
      <c r="C25">
        <f t="shared" si="0"/>
        <v>0.55218929670049022</v>
      </c>
    </row>
    <row r="26" spans="1:3" x14ac:dyDescent="0.3">
      <c r="A26" s="2">
        <v>0.5</v>
      </c>
      <c r="B26" s="4">
        <v>1.68</v>
      </c>
      <c r="C26">
        <f t="shared" si="0"/>
        <v>0.55218929670049022</v>
      </c>
    </row>
    <row r="27" spans="1:3" x14ac:dyDescent="0.3">
      <c r="A27" s="2">
        <v>0.52083333333333337</v>
      </c>
      <c r="B27" s="4">
        <v>1.68</v>
      </c>
      <c r="C27">
        <f t="shared" si="0"/>
        <v>0.55218929670049022</v>
      </c>
    </row>
    <row r="28" spans="1:3" x14ac:dyDescent="0.3">
      <c r="A28" s="2">
        <v>0.54166666666666663</v>
      </c>
      <c r="B28" s="4">
        <v>1.63</v>
      </c>
      <c r="C28">
        <f t="shared" si="0"/>
        <v>0.53575509144154698</v>
      </c>
    </row>
    <row r="29" spans="1:3" x14ac:dyDescent="0.3">
      <c r="A29" s="2">
        <v>0.5625</v>
      </c>
      <c r="B29" s="4">
        <v>1.63</v>
      </c>
      <c r="C29">
        <f t="shared" si="0"/>
        <v>0.53575509144154698</v>
      </c>
    </row>
    <row r="30" spans="1:3" x14ac:dyDescent="0.3">
      <c r="A30" s="2">
        <v>0.58333333333333337</v>
      </c>
      <c r="B30" s="4">
        <v>1.63</v>
      </c>
      <c r="C30">
        <f t="shared" si="0"/>
        <v>0.53575509144154698</v>
      </c>
    </row>
    <row r="31" spans="1:3" x14ac:dyDescent="0.3">
      <c r="A31" s="2">
        <v>0.60416666666666663</v>
      </c>
      <c r="B31" s="4">
        <v>1.59</v>
      </c>
      <c r="C31">
        <f t="shared" si="0"/>
        <v>0.52260772723439253</v>
      </c>
    </row>
    <row r="32" spans="1:3" x14ac:dyDescent="0.3">
      <c r="A32" s="2">
        <v>0.625</v>
      </c>
      <c r="B32" s="4">
        <v>1.55</v>
      </c>
      <c r="C32">
        <f t="shared" si="0"/>
        <v>0.50946036302723796</v>
      </c>
    </row>
    <row r="33" spans="1:3" x14ac:dyDescent="0.3">
      <c r="A33" s="2">
        <v>0.64583333333333337</v>
      </c>
      <c r="B33" s="4">
        <v>1.46</v>
      </c>
      <c r="C33">
        <f t="shared" si="0"/>
        <v>0.47987879356114027</v>
      </c>
    </row>
    <row r="34" spans="1:3" x14ac:dyDescent="0.3">
      <c r="A34" s="2">
        <v>0.66666666666666663</v>
      </c>
      <c r="B34" s="4">
        <v>1.29</v>
      </c>
      <c r="C34">
        <f t="shared" si="0"/>
        <v>0.42400249568073356</v>
      </c>
    </row>
    <row r="35" spans="1:3" x14ac:dyDescent="0.3">
      <c r="A35" s="2">
        <v>0.6875</v>
      </c>
      <c r="B35" s="4">
        <v>1.07</v>
      </c>
      <c r="C35">
        <f t="shared" si="0"/>
        <v>0.35169199254138367</v>
      </c>
    </row>
    <row r="36" spans="1:3" x14ac:dyDescent="0.3">
      <c r="A36" s="2">
        <v>0.70833333333333337</v>
      </c>
      <c r="B36" s="4">
        <v>0.9</v>
      </c>
      <c r="C36">
        <f t="shared" si="0"/>
        <v>0.2958156946609769</v>
      </c>
    </row>
    <row r="37" spans="1:3" x14ac:dyDescent="0.3">
      <c r="A37" s="2">
        <v>0.72916666666666663</v>
      </c>
      <c r="B37" s="4">
        <v>0.82</v>
      </c>
      <c r="C37">
        <f t="shared" si="0"/>
        <v>0.26952096624666783</v>
      </c>
    </row>
    <row r="38" spans="1:3" x14ac:dyDescent="0.3">
      <c r="A38" s="2">
        <v>0.75</v>
      </c>
      <c r="B38" s="4">
        <v>0.76</v>
      </c>
      <c r="C38">
        <f t="shared" si="0"/>
        <v>0.24979991993593603</v>
      </c>
    </row>
    <row r="39" spans="1:3" x14ac:dyDescent="0.3">
      <c r="A39" s="2">
        <v>0.77083333333333337</v>
      </c>
      <c r="B39" s="4">
        <v>0.69</v>
      </c>
      <c r="C39">
        <f t="shared" si="0"/>
        <v>0.2267920325734156</v>
      </c>
    </row>
    <row r="40" spans="1:3" x14ac:dyDescent="0.3">
      <c r="A40" s="2">
        <v>0.79166666666666663</v>
      </c>
      <c r="B40" s="4">
        <v>0.62</v>
      </c>
      <c r="C40">
        <f t="shared" si="0"/>
        <v>0.20378414521089519</v>
      </c>
    </row>
    <row r="41" spans="1:3" x14ac:dyDescent="0.3">
      <c r="A41" s="2">
        <v>0.8125</v>
      </c>
      <c r="B41" s="4">
        <v>0.56999999999999995</v>
      </c>
      <c r="C41">
        <f t="shared" si="0"/>
        <v>0.18734993995195201</v>
      </c>
    </row>
    <row r="42" spans="1:3" x14ac:dyDescent="0.3">
      <c r="A42" s="2">
        <v>0.83333333333333337</v>
      </c>
      <c r="B42" s="4">
        <v>0.52</v>
      </c>
      <c r="C42">
        <f t="shared" si="0"/>
        <v>0.17091573469300889</v>
      </c>
    </row>
    <row r="43" spans="1:3" x14ac:dyDescent="0.3">
      <c r="A43" s="2">
        <v>0.85416666666666663</v>
      </c>
      <c r="B43" s="4">
        <v>0.48</v>
      </c>
      <c r="C43">
        <f t="shared" si="0"/>
        <v>0.15776837048585432</v>
      </c>
    </row>
    <row r="44" spans="1:3" x14ac:dyDescent="0.3">
      <c r="A44" s="2">
        <v>0.875</v>
      </c>
      <c r="B44" s="4">
        <v>0.45</v>
      </c>
      <c r="C44">
        <f t="shared" si="0"/>
        <v>0.14790784733048845</v>
      </c>
    </row>
    <row r="45" spans="1:3" x14ac:dyDescent="0.3">
      <c r="A45" s="2">
        <v>0.89583333333333337</v>
      </c>
      <c r="B45" s="4">
        <v>0.41</v>
      </c>
      <c r="C45">
        <f t="shared" si="0"/>
        <v>0.13476048312333391</v>
      </c>
    </row>
    <row r="46" spans="1:3" x14ac:dyDescent="0.3">
      <c r="A46" s="2">
        <v>0.91666666666666663</v>
      </c>
      <c r="B46" s="4">
        <v>0.38</v>
      </c>
      <c r="C46">
        <f t="shared" si="0"/>
        <v>0.12489995996796802</v>
      </c>
    </row>
    <row r="47" spans="1:3" x14ac:dyDescent="0.3">
      <c r="A47" s="2">
        <v>0.9375</v>
      </c>
      <c r="B47" s="4">
        <v>0.34</v>
      </c>
      <c r="C47">
        <f t="shared" si="0"/>
        <v>0.11175259576081349</v>
      </c>
    </row>
    <row r="48" spans="1:3" x14ac:dyDescent="0.3">
      <c r="A48" s="2">
        <v>0.95833333333333337</v>
      </c>
      <c r="B48" s="4">
        <v>0.33</v>
      </c>
      <c r="C48">
        <f t="shared" si="0"/>
        <v>0.10846575470902486</v>
      </c>
    </row>
    <row r="49" spans="1:3" x14ac:dyDescent="0.3">
      <c r="A49" s="2">
        <v>0.97916666666666663</v>
      </c>
      <c r="B49" s="4">
        <v>0.31</v>
      </c>
      <c r="C49">
        <f t="shared" si="0"/>
        <v>0.1018920726054476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E1" sqref="E1:E1048576"/>
    </sheetView>
  </sheetViews>
  <sheetFormatPr defaultRowHeight="14.4" x14ac:dyDescent="0.3"/>
  <cols>
    <col min="2" max="2" width="12.109375" customWidth="1"/>
    <col min="3" max="3" width="13.77734375" customWidth="1"/>
    <col min="4" max="4" width="15.88671875" customWidth="1"/>
    <col min="5" max="5" width="23.109375" customWidth="1"/>
  </cols>
  <sheetData>
    <row r="1" spans="1:5" x14ac:dyDescent="0.3">
      <c r="A1" s="1" t="s">
        <v>0</v>
      </c>
      <c r="B1" s="5" t="s">
        <v>5</v>
      </c>
      <c r="C1" s="5" t="s">
        <v>6</v>
      </c>
      <c r="D1" s="5" t="s">
        <v>7</v>
      </c>
      <c r="E1" s="5" t="s">
        <v>8</v>
      </c>
    </row>
    <row r="2" spans="1:5" x14ac:dyDescent="0.3">
      <c r="A2" s="2">
        <v>0</v>
      </c>
      <c r="B2" s="4">
        <v>0.4</v>
      </c>
      <c r="C2" s="4">
        <v>0.44</v>
      </c>
      <c r="D2" s="4">
        <v>0.36</v>
      </c>
      <c r="E2" s="4">
        <v>0.45</v>
      </c>
    </row>
    <row r="3" spans="1:5" x14ac:dyDescent="0.3">
      <c r="A3" s="2">
        <v>2.0833333333333332E-2</v>
      </c>
      <c r="B3" s="4">
        <v>0.38</v>
      </c>
      <c r="C3" s="4">
        <v>0.42</v>
      </c>
      <c r="D3" s="4">
        <v>0.34</v>
      </c>
      <c r="E3" s="4">
        <v>0.4</v>
      </c>
    </row>
    <row r="4" spans="1:5" x14ac:dyDescent="0.3">
      <c r="A4" s="2">
        <v>4.1666666666666664E-2</v>
      </c>
      <c r="B4" s="4">
        <v>0.35</v>
      </c>
      <c r="C4" s="4">
        <v>0.39</v>
      </c>
      <c r="D4" s="4">
        <v>0.32</v>
      </c>
      <c r="E4" s="4">
        <v>0.38</v>
      </c>
    </row>
    <row r="5" spans="1:5" x14ac:dyDescent="0.3">
      <c r="A5" s="2">
        <v>6.25E-2</v>
      </c>
      <c r="B5" s="4">
        <v>0.33</v>
      </c>
      <c r="C5" s="4">
        <v>0.36</v>
      </c>
      <c r="D5" s="4">
        <v>0.3</v>
      </c>
      <c r="E5" s="4">
        <v>0.35</v>
      </c>
    </row>
    <row r="6" spans="1:5" x14ac:dyDescent="0.3">
      <c r="A6" s="2">
        <v>8.3333333333333329E-2</v>
      </c>
      <c r="B6" s="4">
        <v>0.32</v>
      </c>
      <c r="C6" s="4">
        <v>0.35</v>
      </c>
      <c r="D6" s="4">
        <v>0.28999999999999998</v>
      </c>
      <c r="E6" s="4">
        <v>0.33</v>
      </c>
    </row>
    <row r="7" spans="1:5" x14ac:dyDescent="0.3">
      <c r="A7" s="2">
        <v>0.10416666666666667</v>
      </c>
      <c r="B7" s="4">
        <v>0.31</v>
      </c>
      <c r="C7" s="4">
        <v>0.34</v>
      </c>
      <c r="D7" s="4">
        <v>0.28000000000000003</v>
      </c>
      <c r="E7" s="4">
        <v>0.32</v>
      </c>
    </row>
    <row r="8" spans="1:5" x14ac:dyDescent="0.3">
      <c r="A8" s="2">
        <v>0.125</v>
      </c>
      <c r="B8" s="4">
        <v>0.3</v>
      </c>
      <c r="C8" s="4">
        <v>0.33</v>
      </c>
      <c r="D8" s="4">
        <v>0.27</v>
      </c>
      <c r="E8" s="4">
        <v>0.31</v>
      </c>
    </row>
    <row r="9" spans="1:5" x14ac:dyDescent="0.3">
      <c r="A9" s="2">
        <v>0.14583333333333334</v>
      </c>
      <c r="B9" s="4">
        <v>0.32</v>
      </c>
      <c r="C9" s="4">
        <v>0.35</v>
      </c>
      <c r="D9" s="4">
        <v>0.28999999999999998</v>
      </c>
      <c r="E9" s="4">
        <v>0.3</v>
      </c>
    </row>
    <row r="10" spans="1:5" x14ac:dyDescent="0.3">
      <c r="A10" s="2">
        <v>0.16666666666666666</v>
      </c>
      <c r="B10" s="4">
        <v>0.35</v>
      </c>
      <c r="C10" s="4">
        <v>0.39</v>
      </c>
      <c r="D10" s="4">
        <v>0.32</v>
      </c>
      <c r="E10" s="4">
        <v>0.32</v>
      </c>
    </row>
    <row r="11" spans="1:5" x14ac:dyDescent="0.3">
      <c r="A11" s="2">
        <v>0.1875</v>
      </c>
      <c r="B11" s="4">
        <v>0.45</v>
      </c>
      <c r="C11" s="4">
        <v>0.5</v>
      </c>
      <c r="D11" s="4">
        <v>0.41</v>
      </c>
      <c r="E11" s="4">
        <v>0.35</v>
      </c>
    </row>
    <row r="12" spans="1:5" x14ac:dyDescent="0.3">
      <c r="A12" s="2">
        <v>0.20833333333333334</v>
      </c>
      <c r="B12" s="4">
        <v>0.7</v>
      </c>
      <c r="C12" s="4">
        <v>0.77</v>
      </c>
      <c r="D12" s="4">
        <v>0.63</v>
      </c>
      <c r="E12" s="4">
        <v>0.45</v>
      </c>
    </row>
    <row r="13" spans="1:5" x14ac:dyDescent="0.3">
      <c r="A13" s="2">
        <v>0.22916666666666666</v>
      </c>
      <c r="B13" s="4">
        <v>1.1000000000000001</v>
      </c>
      <c r="C13" s="4">
        <v>1.21</v>
      </c>
      <c r="D13" s="4">
        <v>0.99</v>
      </c>
      <c r="E13" s="4">
        <v>0.7</v>
      </c>
    </row>
    <row r="14" spans="1:5" x14ac:dyDescent="0.3">
      <c r="A14" s="2">
        <v>0.25</v>
      </c>
      <c r="B14" s="4">
        <v>1.5</v>
      </c>
      <c r="C14" s="4">
        <v>1.65</v>
      </c>
      <c r="D14" s="4">
        <v>1.35</v>
      </c>
      <c r="E14" s="4">
        <v>1.1000000000000001</v>
      </c>
    </row>
    <row r="15" spans="1:5" x14ac:dyDescent="0.3">
      <c r="A15" s="2">
        <v>0.27083333333333331</v>
      </c>
      <c r="B15" s="4">
        <v>1.8</v>
      </c>
      <c r="C15" s="4">
        <v>1.98</v>
      </c>
      <c r="D15" s="4">
        <v>1.62</v>
      </c>
      <c r="E15" s="4">
        <v>1.5</v>
      </c>
    </row>
    <row r="16" spans="1:5" x14ac:dyDescent="0.3">
      <c r="A16" s="2">
        <v>0.29166666666666669</v>
      </c>
      <c r="B16" s="4">
        <v>1.6</v>
      </c>
      <c r="C16" s="4">
        <v>1.76</v>
      </c>
      <c r="D16" s="4">
        <v>1.44</v>
      </c>
      <c r="E16" s="4">
        <v>1.8</v>
      </c>
    </row>
    <row r="17" spans="1:5" x14ac:dyDescent="0.3">
      <c r="A17" s="2">
        <v>0.3125</v>
      </c>
      <c r="B17" s="4">
        <v>1.2</v>
      </c>
      <c r="C17" s="4">
        <v>1.32</v>
      </c>
      <c r="D17" s="4">
        <v>1.08</v>
      </c>
      <c r="E17" s="4">
        <v>1.6</v>
      </c>
    </row>
    <row r="18" spans="1:5" x14ac:dyDescent="0.3">
      <c r="A18" s="2">
        <v>0.33333333333333331</v>
      </c>
      <c r="B18" s="4">
        <v>1</v>
      </c>
      <c r="C18" s="4">
        <v>1.1000000000000001</v>
      </c>
      <c r="D18" s="4">
        <v>0.9</v>
      </c>
      <c r="E18" s="4">
        <v>1.2</v>
      </c>
    </row>
    <row r="19" spans="1:5" x14ac:dyDescent="0.3">
      <c r="A19" s="2">
        <v>0.35416666666666669</v>
      </c>
      <c r="B19" s="4">
        <v>0.85</v>
      </c>
      <c r="C19" s="4">
        <v>0.94</v>
      </c>
      <c r="D19" s="4">
        <v>0.77</v>
      </c>
      <c r="E19" s="4">
        <v>1</v>
      </c>
    </row>
    <row r="20" spans="1:5" x14ac:dyDescent="0.3">
      <c r="A20" s="2">
        <v>0.375</v>
      </c>
      <c r="B20" s="4">
        <v>0.75</v>
      </c>
      <c r="C20" s="4">
        <v>0.83</v>
      </c>
      <c r="D20" s="4">
        <v>0.68</v>
      </c>
      <c r="E20" s="4">
        <v>0.85</v>
      </c>
    </row>
    <row r="21" spans="1:5" x14ac:dyDescent="0.3">
      <c r="A21" s="2">
        <v>0.39583333333333331</v>
      </c>
      <c r="B21" s="4">
        <v>0.7</v>
      </c>
      <c r="C21" s="4">
        <v>0.77</v>
      </c>
      <c r="D21" s="4">
        <v>0.63</v>
      </c>
      <c r="E21" s="4">
        <v>0.75</v>
      </c>
    </row>
    <row r="22" spans="1:5" x14ac:dyDescent="0.3">
      <c r="A22" s="2">
        <v>0.41666666666666669</v>
      </c>
      <c r="B22" s="4">
        <v>0.68</v>
      </c>
      <c r="C22" s="4">
        <v>0.75</v>
      </c>
      <c r="D22" s="4">
        <v>0.61</v>
      </c>
      <c r="E22" s="4">
        <v>0.7</v>
      </c>
    </row>
    <row r="23" spans="1:5" x14ac:dyDescent="0.3">
      <c r="A23" s="2">
        <v>0.4375</v>
      </c>
      <c r="B23" s="4">
        <v>0.65</v>
      </c>
      <c r="C23" s="4">
        <v>0.72</v>
      </c>
      <c r="D23" s="4">
        <v>0.59</v>
      </c>
      <c r="E23" s="4">
        <v>0.68</v>
      </c>
    </row>
    <row r="24" spans="1:5" x14ac:dyDescent="0.3">
      <c r="A24" s="2">
        <v>0.45833333333333331</v>
      </c>
      <c r="B24" s="4">
        <v>0.63</v>
      </c>
      <c r="C24" s="4">
        <v>0.69</v>
      </c>
      <c r="D24" s="4">
        <v>0.56999999999999995</v>
      </c>
      <c r="E24" s="4">
        <v>0.65</v>
      </c>
    </row>
    <row r="25" spans="1:5" x14ac:dyDescent="0.3">
      <c r="A25" s="2">
        <v>0.47916666666666669</v>
      </c>
      <c r="B25" s="4">
        <v>0.6</v>
      </c>
      <c r="C25" s="4">
        <v>0.66</v>
      </c>
      <c r="D25" s="4">
        <v>0.54</v>
      </c>
      <c r="E25" s="4">
        <v>0.63</v>
      </c>
    </row>
    <row r="26" spans="1:5" x14ac:dyDescent="0.3">
      <c r="A26" s="2">
        <v>0.5</v>
      </c>
      <c r="B26" s="4">
        <v>0.6</v>
      </c>
      <c r="C26" s="4">
        <v>0.66</v>
      </c>
      <c r="D26" s="4">
        <v>0.54</v>
      </c>
      <c r="E26" s="4">
        <v>0.6</v>
      </c>
    </row>
    <row r="27" spans="1:5" x14ac:dyDescent="0.3">
      <c r="A27" s="2">
        <v>0.52083333333333337</v>
      </c>
      <c r="B27" s="4">
        <v>0.62</v>
      </c>
      <c r="C27" s="4">
        <v>0.68</v>
      </c>
      <c r="D27" s="4">
        <v>0.56000000000000005</v>
      </c>
      <c r="E27" s="4">
        <v>0.6</v>
      </c>
    </row>
    <row r="28" spans="1:5" x14ac:dyDescent="0.3">
      <c r="A28" s="2">
        <v>0.54166666666666663</v>
      </c>
      <c r="B28" s="4">
        <v>0.65</v>
      </c>
      <c r="C28" s="4">
        <v>0.72</v>
      </c>
      <c r="D28" s="4">
        <v>0.59</v>
      </c>
      <c r="E28" s="4">
        <v>0.62</v>
      </c>
    </row>
    <row r="29" spans="1:5" x14ac:dyDescent="0.3">
      <c r="A29" s="2">
        <v>0.5625</v>
      </c>
      <c r="B29" s="4">
        <v>0.7</v>
      </c>
      <c r="C29" s="4">
        <v>0.77</v>
      </c>
      <c r="D29" s="4">
        <v>0.63</v>
      </c>
      <c r="E29" s="4">
        <v>0.65</v>
      </c>
    </row>
    <row r="30" spans="1:5" x14ac:dyDescent="0.3">
      <c r="A30" s="2">
        <v>0.58333333333333337</v>
      </c>
      <c r="B30" s="4">
        <v>0.75</v>
      </c>
      <c r="C30" s="4">
        <v>0.83</v>
      </c>
      <c r="D30" s="4">
        <v>0.68</v>
      </c>
      <c r="E30" s="4">
        <v>0.7</v>
      </c>
    </row>
    <row r="31" spans="1:5" x14ac:dyDescent="0.3">
      <c r="A31" s="2">
        <v>0.60416666666666663</v>
      </c>
      <c r="B31" s="4">
        <v>0.85</v>
      </c>
      <c r="C31" s="4">
        <v>0.94</v>
      </c>
      <c r="D31" s="4">
        <v>0.77</v>
      </c>
      <c r="E31" s="4">
        <v>0.75</v>
      </c>
    </row>
    <row r="32" spans="1:5" x14ac:dyDescent="0.3">
      <c r="A32" s="2">
        <v>0.625</v>
      </c>
      <c r="B32" s="4">
        <v>1</v>
      </c>
      <c r="C32" s="4">
        <v>1.1000000000000001</v>
      </c>
      <c r="D32" s="4">
        <v>0.9</v>
      </c>
      <c r="E32" s="4">
        <v>0.85</v>
      </c>
    </row>
    <row r="33" spans="1:5" x14ac:dyDescent="0.3">
      <c r="A33" s="2">
        <v>0.64583333333333337</v>
      </c>
      <c r="B33" s="4">
        <v>1.2</v>
      </c>
      <c r="C33" s="4">
        <v>1.32</v>
      </c>
      <c r="D33" s="4">
        <v>1.08</v>
      </c>
      <c r="E33" s="4">
        <v>1</v>
      </c>
    </row>
    <row r="34" spans="1:5" x14ac:dyDescent="0.3">
      <c r="A34" s="2">
        <v>0.66666666666666663</v>
      </c>
      <c r="B34" s="4">
        <v>1.5</v>
      </c>
      <c r="C34" s="4">
        <v>1.65</v>
      </c>
      <c r="D34" s="4">
        <v>1.35</v>
      </c>
      <c r="E34" s="4">
        <v>1.2</v>
      </c>
    </row>
    <row r="35" spans="1:5" x14ac:dyDescent="0.3">
      <c r="A35" s="2">
        <v>0.6875</v>
      </c>
      <c r="B35" s="4">
        <v>1.8</v>
      </c>
      <c r="C35" s="4">
        <v>1.98</v>
      </c>
      <c r="D35" s="4">
        <v>1.62</v>
      </c>
      <c r="E35" s="4">
        <v>1.5</v>
      </c>
    </row>
    <row r="36" spans="1:5" x14ac:dyDescent="0.3">
      <c r="A36" s="2">
        <v>0.70833333333333337</v>
      </c>
      <c r="B36" s="4">
        <v>2.1</v>
      </c>
      <c r="C36" s="4">
        <v>2.31</v>
      </c>
      <c r="D36" s="4">
        <v>1.89</v>
      </c>
      <c r="E36" s="4">
        <v>1.8</v>
      </c>
    </row>
    <row r="37" spans="1:5" x14ac:dyDescent="0.3">
      <c r="A37" s="2">
        <v>0.72916666666666663</v>
      </c>
      <c r="B37" s="4">
        <v>2.2999999999999998</v>
      </c>
      <c r="C37" s="4">
        <v>2.5299999999999998</v>
      </c>
      <c r="D37" s="4">
        <v>2.0699999999999998</v>
      </c>
      <c r="E37" s="4">
        <v>2.1</v>
      </c>
    </row>
    <row r="38" spans="1:5" x14ac:dyDescent="0.3">
      <c r="A38" s="2">
        <v>0.75</v>
      </c>
      <c r="B38" s="4">
        <v>2.2000000000000002</v>
      </c>
      <c r="C38" s="4">
        <v>2.42</v>
      </c>
      <c r="D38" s="4">
        <v>1.98</v>
      </c>
      <c r="E38" s="4">
        <v>2.2999999999999998</v>
      </c>
    </row>
    <row r="39" spans="1:5" x14ac:dyDescent="0.3">
      <c r="A39" s="2">
        <v>0.77083333333333337</v>
      </c>
      <c r="B39" s="4">
        <v>2.1</v>
      </c>
      <c r="C39" s="4">
        <v>2.31</v>
      </c>
      <c r="D39" s="4">
        <v>1.89</v>
      </c>
      <c r="E39" s="4">
        <v>2.2000000000000002</v>
      </c>
    </row>
    <row r="40" spans="1:5" x14ac:dyDescent="0.3">
      <c r="A40" s="2">
        <v>0.79166666666666663</v>
      </c>
      <c r="B40" s="4">
        <v>1.9</v>
      </c>
      <c r="C40" s="4">
        <v>2.09</v>
      </c>
      <c r="D40" s="4">
        <v>1.71</v>
      </c>
      <c r="E40" s="4">
        <v>2.1</v>
      </c>
    </row>
    <row r="41" spans="1:5" x14ac:dyDescent="0.3">
      <c r="A41" s="2">
        <v>0.8125</v>
      </c>
      <c r="B41" s="4">
        <v>1.7</v>
      </c>
      <c r="C41" s="4">
        <v>1.87</v>
      </c>
      <c r="D41" s="4">
        <v>1.53</v>
      </c>
      <c r="E41" s="4">
        <v>1.9</v>
      </c>
    </row>
    <row r="42" spans="1:5" x14ac:dyDescent="0.3">
      <c r="A42" s="2">
        <v>0.83333333333333337</v>
      </c>
      <c r="B42" s="4">
        <v>1.5</v>
      </c>
      <c r="C42" s="4">
        <v>1.65</v>
      </c>
      <c r="D42" s="4">
        <v>1.35</v>
      </c>
      <c r="E42" s="4">
        <v>1.7</v>
      </c>
    </row>
    <row r="43" spans="1:5" x14ac:dyDescent="0.3">
      <c r="A43" s="2">
        <v>0.85416666666666663</v>
      </c>
      <c r="B43" s="4">
        <v>1.3</v>
      </c>
      <c r="C43" s="4">
        <v>1.43</v>
      </c>
      <c r="D43" s="4">
        <v>1.17</v>
      </c>
      <c r="E43" s="4">
        <v>1.5</v>
      </c>
    </row>
    <row r="44" spans="1:5" x14ac:dyDescent="0.3">
      <c r="A44" s="2">
        <v>0.875</v>
      </c>
      <c r="B44" s="4">
        <v>1.1000000000000001</v>
      </c>
      <c r="C44" s="4">
        <v>1.21</v>
      </c>
      <c r="D44" s="4">
        <v>0.99</v>
      </c>
      <c r="E44" s="4">
        <v>1.3</v>
      </c>
    </row>
    <row r="45" spans="1:5" x14ac:dyDescent="0.3">
      <c r="A45" s="2">
        <v>0.89583333333333337</v>
      </c>
      <c r="B45" s="4">
        <v>0.9</v>
      </c>
      <c r="C45" s="4">
        <v>0.99</v>
      </c>
      <c r="D45" s="4">
        <v>0.81</v>
      </c>
      <c r="E45" s="4">
        <v>1.1000000000000001</v>
      </c>
    </row>
    <row r="46" spans="1:5" x14ac:dyDescent="0.3">
      <c r="A46" s="2">
        <v>0.91666666666666663</v>
      </c>
      <c r="B46" s="4">
        <v>0.7</v>
      </c>
      <c r="C46" s="4">
        <v>0.77</v>
      </c>
      <c r="D46" s="4">
        <v>0.63</v>
      </c>
      <c r="E46" s="4">
        <v>0.9</v>
      </c>
    </row>
    <row r="47" spans="1:5" x14ac:dyDescent="0.3">
      <c r="A47" s="2">
        <v>0.9375</v>
      </c>
      <c r="B47" s="4">
        <v>0.55000000000000004</v>
      </c>
      <c r="C47" s="4">
        <v>0.61</v>
      </c>
      <c r="D47" s="4">
        <v>0.5</v>
      </c>
      <c r="E47" s="4">
        <v>0.7</v>
      </c>
    </row>
    <row r="48" spans="1:5" x14ac:dyDescent="0.3">
      <c r="A48" s="2">
        <v>0.95833333333333337</v>
      </c>
      <c r="B48" s="4">
        <v>0.48</v>
      </c>
      <c r="C48" s="4">
        <v>0.53</v>
      </c>
      <c r="D48" s="4">
        <v>0.43</v>
      </c>
      <c r="E48" s="4">
        <v>0.55000000000000004</v>
      </c>
    </row>
    <row r="49" spans="1:5" x14ac:dyDescent="0.3">
      <c r="A49" s="2">
        <v>0.97916666666666663</v>
      </c>
      <c r="B49" s="4">
        <v>0.45</v>
      </c>
      <c r="C49" s="4">
        <v>0.5</v>
      </c>
      <c r="D49" s="4">
        <v>0.41</v>
      </c>
      <c r="E49" s="4">
        <v>0.48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selection activeCell="B1" sqref="B1:B1048576"/>
    </sheetView>
  </sheetViews>
  <sheetFormatPr defaultRowHeight="14.4" x14ac:dyDescent="0.3"/>
  <cols>
    <col min="2" max="2" width="13.6640625" style="12" customWidth="1"/>
    <col min="14" max="14" width="11.33203125" customWidth="1"/>
  </cols>
  <sheetData>
    <row r="1" spans="1:15" x14ac:dyDescent="0.3">
      <c r="A1" s="27" t="s">
        <v>0</v>
      </c>
      <c r="B1" s="33" t="s">
        <v>60</v>
      </c>
      <c r="C1" s="28" t="s">
        <v>58</v>
      </c>
      <c r="D1" s="28" t="s">
        <v>59</v>
      </c>
      <c r="E1" s="28" t="s">
        <v>64</v>
      </c>
      <c r="F1" s="28" t="s">
        <v>59</v>
      </c>
      <c r="G1" s="28" t="s">
        <v>63</v>
      </c>
      <c r="H1" s="28" t="s">
        <v>59</v>
      </c>
      <c r="I1" s="28" t="s">
        <v>62</v>
      </c>
      <c r="J1" s="28" t="s">
        <v>59</v>
      </c>
      <c r="K1" s="28" t="s">
        <v>61</v>
      </c>
      <c r="L1" s="28" t="s">
        <v>59</v>
      </c>
      <c r="M1" s="29"/>
    </row>
    <row r="2" spans="1:15" x14ac:dyDescent="0.3">
      <c r="A2" s="2">
        <v>0</v>
      </c>
      <c r="B2" s="12">
        <v>0.1</v>
      </c>
      <c r="C2">
        <f>B2*50</f>
        <v>5</v>
      </c>
      <c r="D2">
        <f>C2*$O$4</f>
        <v>1.643420525894316</v>
      </c>
      <c r="E2">
        <f>B2*60</f>
        <v>6</v>
      </c>
      <c r="F2">
        <f>E2*$O$4</f>
        <v>1.9721046310731793</v>
      </c>
      <c r="G2">
        <f>B2*70</f>
        <v>7</v>
      </c>
      <c r="H2">
        <f>G2*$O$4</f>
        <v>2.3007887362520423</v>
      </c>
      <c r="I2">
        <f>65*B2</f>
        <v>6.5</v>
      </c>
      <c r="J2">
        <f>I2*$O$4</f>
        <v>2.1364466836626108</v>
      </c>
      <c r="K2">
        <f>B2*10</f>
        <v>1</v>
      </c>
      <c r="L2">
        <f>K2*$O$4</f>
        <v>0.32868410517886321</v>
      </c>
    </row>
    <row r="3" spans="1:15" x14ac:dyDescent="0.3">
      <c r="A3" s="2">
        <v>2.0833333333333332E-2</v>
      </c>
      <c r="B3" s="12">
        <v>0.08</v>
      </c>
      <c r="C3">
        <f t="shared" ref="C3:C49" si="0">B3*50</f>
        <v>4</v>
      </c>
      <c r="D3">
        <f t="shared" ref="D3:D49" si="1">C3*$O$4</f>
        <v>1.3147364207154528</v>
      </c>
      <c r="E3">
        <f t="shared" ref="E3:E49" si="2">B3*60</f>
        <v>4.8</v>
      </c>
      <c r="F3">
        <f t="shared" ref="F3:F49" si="3">E3*$O$4</f>
        <v>1.5776837048585433</v>
      </c>
      <c r="G3">
        <f t="shared" ref="G3:G49" si="4">B3*70</f>
        <v>5.6000000000000005</v>
      </c>
      <c r="H3">
        <f t="shared" ref="H3:H49" si="5">G3*$O$4</f>
        <v>1.8406309890016341</v>
      </c>
      <c r="I3">
        <f t="shared" ref="I3:I49" si="6">65*B3</f>
        <v>5.2</v>
      </c>
      <c r="J3">
        <f t="shared" ref="J3:J49" si="7">I3*$O$4</f>
        <v>1.7091573469300887</v>
      </c>
      <c r="K3">
        <f t="shared" ref="K3:K49" si="8">B3*10</f>
        <v>0.8</v>
      </c>
      <c r="L3">
        <f t="shared" ref="L3:L49" si="9">K3*$O$4</f>
        <v>0.2629472841430906</v>
      </c>
      <c r="N3" s="30" t="s">
        <v>38</v>
      </c>
      <c r="O3" s="30">
        <v>0.95</v>
      </c>
    </row>
    <row r="4" spans="1:15" x14ac:dyDescent="0.3">
      <c r="A4" s="2">
        <v>4.1666666666666664E-2</v>
      </c>
      <c r="B4" s="12">
        <v>0.06</v>
      </c>
      <c r="C4">
        <f t="shared" si="0"/>
        <v>3</v>
      </c>
      <c r="D4">
        <f t="shared" si="1"/>
        <v>0.98605231553658967</v>
      </c>
      <c r="E4">
        <f t="shared" si="2"/>
        <v>3.5999999999999996</v>
      </c>
      <c r="F4">
        <f t="shared" si="3"/>
        <v>1.1832627786439074</v>
      </c>
      <c r="G4">
        <f t="shared" si="4"/>
        <v>4.2</v>
      </c>
      <c r="H4">
        <f t="shared" si="5"/>
        <v>1.3804732417512255</v>
      </c>
      <c r="I4">
        <f t="shared" si="6"/>
        <v>3.9</v>
      </c>
      <c r="J4">
        <f t="shared" si="7"/>
        <v>1.2818680101975666</v>
      </c>
      <c r="K4">
        <f t="shared" si="8"/>
        <v>0.6</v>
      </c>
      <c r="L4">
        <f t="shared" si="9"/>
        <v>0.19721046310731791</v>
      </c>
      <c r="N4" s="30"/>
      <c r="O4" s="30">
        <f>TAN(ACOS(O3))</f>
        <v>0.32868410517886321</v>
      </c>
    </row>
    <row r="5" spans="1:15" x14ac:dyDescent="0.3">
      <c r="A5" s="2">
        <v>6.25E-2</v>
      </c>
      <c r="B5" s="12">
        <v>0.05</v>
      </c>
      <c r="C5">
        <f t="shared" si="0"/>
        <v>2.5</v>
      </c>
      <c r="D5">
        <f t="shared" si="1"/>
        <v>0.82171026294715799</v>
      </c>
      <c r="E5">
        <f t="shared" si="2"/>
        <v>3</v>
      </c>
      <c r="F5">
        <f t="shared" si="3"/>
        <v>0.98605231553658967</v>
      </c>
      <c r="G5">
        <f t="shared" si="4"/>
        <v>3.5</v>
      </c>
      <c r="H5">
        <f t="shared" si="5"/>
        <v>1.1503943681260211</v>
      </c>
      <c r="I5">
        <f t="shared" si="6"/>
        <v>3.25</v>
      </c>
      <c r="J5">
        <f t="shared" si="7"/>
        <v>1.0682233418313054</v>
      </c>
      <c r="K5">
        <f t="shared" si="8"/>
        <v>0.5</v>
      </c>
      <c r="L5">
        <f t="shared" si="9"/>
        <v>0.1643420525894316</v>
      </c>
    </row>
    <row r="6" spans="1:15" x14ac:dyDescent="0.3">
      <c r="A6" s="2">
        <v>8.3333333333333329E-2</v>
      </c>
      <c r="B6" s="12">
        <v>0.04</v>
      </c>
      <c r="C6">
        <f t="shared" si="0"/>
        <v>2</v>
      </c>
      <c r="D6">
        <f t="shared" si="1"/>
        <v>0.65736821035772641</v>
      </c>
      <c r="E6">
        <f t="shared" si="2"/>
        <v>2.4</v>
      </c>
      <c r="F6">
        <f t="shared" si="3"/>
        <v>0.78884185242927163</v>
      </c>
      <c r="G6">
        <f t="shared" si="4"/>
        <v>2.8000000000000003</v>
      </c>
      <c r="H6">
        <f t="shared" si="5"/>
        <v>0.92031549450081707</v>
      </c>
      <c r="I6">
        <f t="shared" si="6"/>
        <v>2.6</v>
      </c>
      <c r="J6">
        <f t="shared" si="7"/>
        <v>0.85457867346504435</v>
      </c>
      <c r="K6">
        <f t="shared" si="8"/>
        <v>0.4</v>
      </c>
      <c r="L6">
        <f t="shared" si="9"/>
        <v>0.1314736420715453</v>
      </c>
    </row>
    <row r="7" spans="1:15" x14ac:dyDescent="0.3">
      <c r="A7" s="2">
        <v>0.10416666666666667</v>
      </c>
      <c r="B7" s="12">
        <v>0.03</v>
      </c>
      <c r="C7">
        <f t="shared" si="0"/>
        <v>1.5</v>
      </c>
      <c r="D7">
        <f t="shared" si="1"/>
        <v>0.49302615776829484</v>
      </c>
      <c r="E7">
        <f t="shared" si="2"/>
        <v>1.7999999999999998</v>
      </c>
      <c r="F7">
        <f t="shared" si="3"/>
        <v>0.59163138932195369</v>
      </c>
      <c r="G7">
        <f t="shared" si="4"/>
        <v>2.1</v>
      </c>
      <c r="H7">
        <f t="shared" si="5"/>
        <v>0.69023662087561277</v>
      </c>
      <c r="I7">
        <f t="shared" si="6"/>
        <v>1.95</v>
      </c>
      <c r="J7">
        <f t="shared" si="7"/>
        <v>0.64093400509878329</v>
      </c>
      <c r="K7">
        <f t="shared" si="8"/>
        <v>0.3</v>
      </c>
      <c r="L7">
        <f t="shared" si="9"/>
        <v>9.8605231553658954E-2</v>
      </c>
    </row>
    <row r="8" spans="1:15" x14ac:dyDescent="0.3">
      <c r="A8" s="2">
        <v>0.125</v>
      </c>
      <c r="B8" s="12">
        <v>0.03</v>
      </c>
      <c r="C8">
        <f t="shared" si="0"/>
        <v>1.5</v>
      </c>
      <c r="D8">
        <f t="shared" si="1"/>
        <v>0.49302615776829484</v>
      </c>
      <c r="E8">
        <f t="shared" si="2"/>
        <v>1.7999999999999998</v>
      </c>
      <c r="F8">
        <f t="shared" si="3"/>
        <v>0.59163138932195369</v>
      </c>
      <c r="G8">
        <f t="shared" si="4"/>
        <v>2.1</v>
      </c>
      <c r="H8">
        <f t="shared" si="5"/>
        <v>0.69023662087561277</v>
      </c>
      <c r="I8">
        <f t="shared" si="6"/>
        <v>1.95</v>
      </c>
      <c r="J8">
        <f t="shared" si="7"/>
        <v>0.64093400509878329</v>
      </c>
      <c r="K8">
        <f t="shared" si="8"/>
        <v>0.3</v>
      </c>
      <c r="L8">
        <f t="shared" si="9"/>
        <v>9.8605231553658954E-2</v>
      </c>
    </row>
    <row r="9" spans="1:15" x14ac:dyDescent="0.3">
      <c r="A9" s="2">
        <v>0.14583333333333334</v>
      </c>
      <c r="B9" s="12">
        <v>0.02</v>
      </c>
      <c r="C9">
        <f t="shared" si="0"/>
        <v>1</v>
      </c>
      <c r="D9">
        <f t="shared" si="1"/>
        <v>0.32868410517886321</v>
      </c>
      <c r="E9">
        <f t="shared" si="2"/>
        <v>1.2</v>
      </c>
      <c r="F9">
        <f t="shared" si="3"/>
        <v>0.39442092621463581</v>
      </c>
      <c r="G9">
        <f t="shared" si="4"/>
        <v>1.4000000000000001</v>
      </c>
      <c r="H9">
        <f t="shared" si="5"/>
        <v>0.46015774725040853</v>
      </c>
      <c r="I9">
        <f t="shared" si="6"/>
        <v>1.3</v>
      </c>
      <c r="J9">
        <f t="shared" si="7"/>
        <v>0.42728933673252217</v>
      </c>
      <c r="K9">
        <f t="shared" si="8"/>
        <v>0.2</v>
      </c>
      <c r="L9">
        <f t="shared" si="9"/>
        <v>6.573682103577265E-2</v>
      </c>
    </row>
    <row r="10" spans="1:15" x14ac:dyDescent="0.3">
      <c r="A10" s="2">
        <v>0.16666666666666666</v>
      </c>
      <c r="B10" s="12">
        <v>0.02</v>
      </c>
      <c r="C10">
        <f t="shared" si="0"/>
        <v>1</v>
      </c>
      <c r="D10">
        <f t="shared" si="1"/>
        <v>0.32868410517886321</v>
      </c>
      <c r="E10">
        <f t="shared" si="2"/>
        <v>1.2</v>
      </c>
      <c r="F10">
        <f t="shared" si="3"/>
        <v>0.39442092621463581</v>
      </c>
      <c r="G10">
        <f t="shared" si="4"/>
        <v>1.4000000000000001</v>
      </c>
      <c r="H10">
        <f t="shared" si="5"/>
        <v>0.46015774725040853</v>
      </c>
      <c r="I10">
        <f t="shared" si="6"/>
        <v>1.3</v>
      </c>
      <c r="J10">
        <f t="shared" si="7"/>
        <v>0.42728933673252217</v>
      </c>
      <c r="K10">
        <f t="shared" si="8"/>
        <v>0.2</v>
      </c>
      <c r="L10">
        <f t="shared" si="9"/>
        <v>6.573682103577265E-2</v>
      </c>
    </row>
    <row r="11" spans="1:15" x14ac:dyDescent="0.3">
      <c r="A11" s="2">
        <v>0.1875</v>
      </c>
      <c r="B11" s="12">
        <v>0.02</v>
      </c>
      <c r="C11">
        <f t="shared" si="0"/>
        <v>1</v>
      </c>
      <c r="D11">
        <f t="shared" si="1"/>
        <v>0.32868410517886321</v>
      </c>
      <c r="E11">
        <f t="shared" si="2"/>
        <v>1.2</v>
      </c>
      <c r="F11">
        <f t="shared" si="3"/>
        <v>0.39442092621463581</v>
      </c>
      <c r="G11">
        <f t="shared" si="4"/>
        <v>1.4000000000000001</v>
      </c>
      <c r="H11">
        <f t="shared" si="5"/>
        <v>0.46015774725040853</v>
      </c>
      <c r="I11">
        <f t="shared" si="6"/>
        <v>1.3</v>
      </c>
      <c r="J11">
        <f t="shared" si="7"/>
        <v>0.42728933673252217</v>
      </c>
      <c r="K11">
        <f t="shared" si="8"/>
        <v>0.2</v>
      </c>
      <c r="L11">
        <f t="shared" si="9"/>
        <v>6.573682103577265E-2</v>
      </c>
    </row>
    <row r="12" spans="1:15" x14ac:dyDescent="0.3">
      <c r="A12" s="2">
        <v>0.20833333333333334</v>
      </c>
      <c r="B12" s="12">
        <v>0.03</v>
      </c>
      <c r="C12">
        <f t="shared" si="0"/>
        <v>1.5</v>
      </c>
      <c r="D12">
        <f t="shared" si="1"/>
        <v>0.49302615776829484</v>
      </c>
      <c r="E12">
        <f t="shared" si="2"/>
        <v>1.7999999999999998</v>
      </c>
      <c r="F12">
        <f t="shared" si="3"/>
        <v>0.59163138932195369</v>
      </c>
      <c r="G12">
        <f t="shared" si="4"/>
        <v>2.1</v>
      </c>
      <c r="H12">
        <f t="shared" si="5"/>
        <v>0.69023662087561277</v>
      </c>
      <c r="I12">
        <f t="shared" si="6"/>
        <v>1.95</v>
      </c>
      <c r="J12">
        <f t="shared" si="7"/>
        <v>0.64093400509878329</v>
      </c>
      <c r="K12">
        <f t="shared" si="8"/>
        <v>0.3</v>
      </c>
      <c r="L12">
        <f t="shared" si="9"/>
        <v>9.8605231553658954E-2</v>
      </c>
    </row>
    <row r="13" spans="1:15" x14ac:dyDescent="0.3">
      <c r="A13" s="2">
        <v>0.22916666666666666</v>
      </c>
      <c r="B13" s="12">
        <v>0.04</v>
      </c>
      <c r="C13">
        <f t="shared" si="0"/>
        <v>2</v>
      </c>
      <c r="D13">
        <f t="shared" si="1"/>
        <v>0.65736821035772641</v>
      </c>
      <c r="E13">
        <f t="shared" si="2"/>
        <v>2.4</v>
      </c>
      <c r="F13">
        <f t="shared" si="3"/>
        <v>0.78884185242927163</v>
      </c>
      <c r="G13">
        <f t="shared" si="4"/>
        <v>2.8000000000000003</v>
      </c>
      <c r="H13">
        <f t="shared" si="5"/>
        <v>0.92031549450081707</v>
      </c>
      <c r="I13">
        <f t="shared" si="6"/>
        <v>2.6</v>
      </c>
      <c r="J13">
        <f t="shared" si="7"/>
        <v>0.85457867346504435</v>
      </c>
      <c r="K13">
        <f t="shared" si="8"/>
        <v>0.4</v>
      </c>
      <c r="L13">
        <f t="shared" si="9"/>
        <v>0.1314736420715453</v>
      </c>
    </row>
    <row r="14" spans="1:15" x14ac:dyDescent="0.3">
      <c r="A14" s="2">
        <v>0.25</v>
      </c>
      <c r="B14" s="12">
        <v>0.05</v>
      </c>
      <c r="C14">
        <f t="shared" si="0"/>
        <v>2.5</v>
      </c>
      <c r="D14">
        <f t="shared" si="1"/>
        <v>0.82171026294715799</v>
      </c>
      <c r="E14">
        <f t="shared" si="2"/>
        <v>3</v>
      </c>
      <c r="F14">
        <f t="shared" si="3"/>
        <v>0.98605231553658967</v>
      </c>
      <c r="G14">
        <f t="shared" si="4"/>
        <v>3.5</v>
      </c>
      <c r="H14">
        <f t="shared" si="5"/>
        <v>1.1503943681260211</v>
      </c>
      <c r="I14">
        <f t="shared" si="6"/>
        <v>3.25</v>
      </c>
      <c r="J14">
        <f t="shared" si="7"/>
        <v>1.0682233418313054</v>
      </c>
      <c r="K14">
        <f t="shared" si="8"/>
        <v>0.5</v>
      </c>
      <c r="L14">
        <f t="shared" si="9"/>
        <v>0.1643420525894316</v>
      </c>
    </row>
    <row r="15" spans="1:15" x14ac:dyDescent="0.3">
      <c r="A15" s="2">
        <v>0.27083333333333331</v>
      </c>
      <c r="B15" s="12">
        <v>0.06</v>
      </c>
      <c r="C15">
        <f t="shared" si="0"/>
        <v>3</v>
      </c>
      <c r="D15">
        <f t="shared" si="1"/>
        <v>0.98605231553658967</v>
      </c>
      <c r="E15">
        <f t="shared" si="2"/>
        <v>3.5999999999999996</v>
      </c>
      <c r="F15">
        <f t="shared" si="3"/>
        <v>1.1832627786439074</v>
      </c>
      <c r="G15">
        <f t="shared" si="4"/>
        <v>4.2</v>
      </c>
      <c r="H15">
        <f t="shared" si="5"/>
        <v>1.3804732417512255</v>
      </c>
      <c r="I15">
        <f t="shared" si="6"/>
        <v>3.9</v>
      </c>
      <c r="J15">
        <f t="shared" si="7"/>
        <v>1.2818680101975666</v>
      </c>
      <c r="K15">
        <f t="shared" si="8"/>
        <v>0.6</v>
      </c>
      <c r="L15">
        <f t="shared" si="9"/>
        <v>0.19721046310731791</v>
      </c>
    </row>
    <row r="16" spans="1:15" x14ac:dyDescent="0.3">
      <c r="A16" s="2">
        <v>0.29166666666666669</v>
      </c>
      <c r="B16" s="12">
        <v>0.08</v>
      </c>
      <c r="C16">
        <f t="shared" si="0"/>
        <v>4</v>
      </c>
      <c r="D16">
        <f t="shared" si="1"/>
        <v>1.3147364207154528</v>
      </c>
      <c r="E16">
        <f t="shared" si="2"/>
        <v>4.8</v>
      </c>
      <c r="F16">
        <f t="shared" si="3"/>
        <v>1.5776837048585433</v>
      </c>
      <c r="G16">
        <f t="shared" si="4"/>
        <v>5.6000000000000005</v>
      </c>
      <c r="H16">
        <f t="shared" si="5"/>
        <v>1.8406309890016341</v>
      </c>
      <c r="I16">
        <f t="shared" si="6"/>
        <v>5.2</v>
      </c>
      <c r="J16">
        <f t="shared" si="7"/>
        <v>1.7091573469300887</v>
      </c>
      <c r="K16">
        <f t="shared" si="8"/>
        <v>0.8</v>
      </c>
      <c r="L16">
        <f t="shared" si="9"/>
        <v>0.2629472841430906</v>
      </c>
    </row>
    <row r="17" spans="1:12" x14ac:dyDescent="0.3">
      <c r="A17" s="2">
        <v>0.3125</v>
      </c>
      <c r="B17" s="12">
        <v>0.1</v>
      </c>
      <c r="C17">
        <f t="shared" si="0"/>
        <v>5</v>
      </c>
      <c r="D17">
        <f t="shared" si="1"/>
        <v>1.643420525894316</v>
      </c>
      <c r="E17">
        <f t="shared" si="2"/>
        <v>6</v>
      </c>
      <c r="F17">
        <f t="shared" si="3"/>
        <v>1.9721046310731793</v>
      </c>
      <c r="G17">
        <f t="shared" si="4"/>
        <v>7</v>
      </c>
      <c r="H17">
        <f t="shared" si="5"/>
        <v>2.3007887362520423</v>
      </c>
      <c r="I17">
        <f t="shared" si="6"/>
        <v>6.5</v>
      </c>
      <c r="J17">
        <f t="shared" si="7"/>
        <v>2.1364466836626108</v>
      </c>
      <c r="K17">
        <f t="shared" si="8"/>
        <v>1</v>
      </c>
      <c r="L17">
        <f t="shared" si="9"/>
        <v>0.32868410517886321</v>
      </c>
    </row>
    <row r="18" spans="1:12" x14ac:dyDescent="0.3">
      <c r="A18" s="2">
        <v>0.33333333333333331</v>
      </c>
      <c r="B18" s="12">
        <v>0.12</v>
      </c>
      <c r="C18">
        <f t="shared" si="0"/>
        <v>6</v>
      </c>
      <c r="D18">
        <f t="shared" si="1"/>
        <v>1.9721046310731793</v>
      </c>
      <c r="E18">
        <f t="shared" si="2"/>
        <v>7.1999999999999993</v>
      </c>
      <c r="F18">
        <f t="shared" si="3"/>
        <v>2.3665255572878148</v>
      </c>
      <c r="G18">
        <f t="shared" si="4"/>
        <v>8.4</v>
      </c>
      <c r="H18">
        <f t="shared" si="5"/>
        <v>2.7609464835024511</v>
      </c>
      <c r="I18">
        <f t="shared" si="6"/>
        <v>7.8</v>
      </c>
      <c r="J18">
        <f t="shared" si="7"/>
        <v>2.5637360203951332</v>
      </c>
      <c r="K18">
        <f t="shared" si="8"/>
        <v>1.2</v>
      </c>
      <c r="L18">
        <f t="shared" si="9"/>
        <v>0.39442092621463581</v>
      </c>
    </row>
    <row r="19" spans="1:12" x14ac:dyDescent="0.3">
      <c r="A19" s="2">
        <v>0.35416666666666669</v>
      </c>
      <c r="B19" s="12">
        <v>0.15</v>
      </c>
      <c r="C19">
        <f t="shared" si="0"/>
        <v>7.5</v>
      </c>
      <c r="D19">
        <f t="shared" si="1"/>
        <v>2.4651307888414742</v>
      </c>
      <c r="E19">
        <f t="shared" si="2"/>
        <v>9</v>
      </c>
      <c r="F19">
        <f t="shared" si="3"/>
        <v>2.958156946609769</v>
      </c>
      <c r="G19">
        <f t="shared" si="4"/>
        <v>10.5</v>
      </c>
      <c r="H19">
        <f t="shared" si="5"/>
        <v>3.4511831043780639</v>
      </c>
      <c r="I19">
        <f t="shared" si="6"/>
        <v>9.75</v>
      </c>
      <c r="J19">
        <f t="shared" si="7"/>
        <v>3.2046700254939164</v>
      </c>
      <c r="K19">
        <f t="shared" si="8"/>
        <v>1.5</v>
      </c>
      <c r="L19">
        <f t="shared" si="9"/>
        <v>0.49302615776829484</v>
      </c>
    </row>
    <row r="20" spans="1:12" x14ac:dyDescent="0.3">
      <c r="A20" s="2">
        <v>0.375</v>
      </c>
      <c r="B20" s="12">
        <v>0.18</v>
      </c>
      <c r="C20">
        <f t="shared" si="0"/>
        <v>9</v>
      </c>
      <c r="D20">
        <f t="shared" si="1"/>
        <v>2.958156946609769</v>
      </c>
      <c r="E20">
        <f t="shared" si="2"/>
        <v>10.799999999999999</v>
      </c>
      <c r="F20">
        <f t="shared" si="3"/>
        <v>3.5497883359317224</v>
      </c>
      <c r="G20">
        <f t="shared" si="4"/>
        <v>12.6</v>
      </c>
      <c r="H20">
        <f t="shared" si="5"/>
        <v>4.1414197252536766</v>
      </c>
      <c r="I20">
        <f t="shared" si="6"/>
        <v>11.7</v>
      </c>
      <c r="J20">
        <f t="shared" si="7"/>
        <v>3.8456040305926993</v>
      </c>
      <c r="K20">
        <f t="shared" si="8"/>
        <v>1.7999999999999998</v>
      </c>
      <c r="L20">
        <f t="shared" si="9"/>
        <v>0.59163138932195369</v>
      </c>
    </row>
    <row r="21" spans="1:12" x14ac:dyDescent="0.3">
      <c r="A21" s="2">
        <v>0.39583333333333331</v>
      </c>
      <c r="B21" s="12">
        <v>0.2</v>
      </c>
      <c r="C21">
        <f t="shared" si="0"/>
        <v>10</v>
      </c>
      <c r="D21">
        <f t="shared" si="1"/>
        <v>3.286841051788632</v>
      </c>
      <c r="E21">
        <f t="shared" si="2"/>
        <v>12</v>
      </c>
      <c r="F21">
        <f t="shared" si="3"/>
        <v>3.9442092621463587</v>
      </c>
      <c r="G21">
        <f t="shared" si="4"/>
        <v>14</v>
      </c>
      <c r="H21">
        <f t="shared" si="5"/>
        <v>4.6015774725040846</v>
      </c>
      <c r="I21">
        <f t="shared" si="6"/>
        <v>13</v>
      </c>
      <c r="J21">
        <f t="shared" si="7"/>
        <v>4.2728933673252216</v>
      </c>
      <c r="K21">
        <f t="shared" si="8"/>
        <v>2</v>
      </c>
      <c r="L21">
        <f t="shared" si="9"/>
        <v>0.65736821035772641</v>
      </c>
    </row>
    <row r="22" spans="1:12" x14ac:dyDescent="0.3">
      <c r="A22" s="2">
        <v>0.41666666666666669</v>
      </c>
      <c r="B22" s="12">
        <v>0.18</v>
      </c>
      <c r="C22">
        <f t="shared" si="0"/>
        <v>9</v>
      </c>
      <c r="D22">
        <f t="shared" si="1"/>
        <v>2.958156946609769</v>
      </c>
      <c r="E22">
        <f t="shared" si="2"/>
        <v>10.799999999999999</v>
      </c>
      <c r="F22">
        <f t="shared" si="3"/>
        <v>3.5497883359317224</v>
      </c>
      <c r="G22">
        <f t="shared" si="4"/>
        <v>12.6</v>
      </c>
      <c r="H22">
        <f t="shared" si="5"/>
        <v>4.1414197252536766</v>
      </c>
      <c r="I22">
        <f t="shared" si="6"/>
        <v>11.7</v>
      </c>
      <c r="J22">
        <f t="shared" si="7"/>
        <v>3.8456040305926993</v>
      </c>
      <c r="K22">
        <f t="shared" si="8"/>
        <v>1.7999999999999998</v>
      </c>
      <c r="L22">
        <f t="shared" si="9"/>
        <v>0.59163138932195369</v>
      </c>
    </row>
    <row r="23" spans="1:12" x14ac:dyDescent="0.3">
      <c r="A23" s="2">
        <v>0.4375</v>
      </c>
      <c r="B23" s="12">
        <v>0.15</v>
      </c>
      <c r="C23">
        <f t="shared" si="0"/>
        <v>7.5</v>
      </c>
      <c r="D23">
        <f t="shared" si="1"/>
        <v>2.4651307888414742</v>
      </c>
      <c r="E23">
        <f t="shared" si="2"/>
        <v>9</v>
      </c>
      <c r="F23">
        <f t="shared" si="3"/>
        <v>2.958156946609769</v>
      </c>
      <c r="G23">
        <f t="shared" si="4"/>
        <v>10.5</v>
      </c>
      <c r="H23">
        <f t="shared" si="5"/>
        <v>3.4511831043780639</v>
      </c>
      <c r="I23">
        <f t="shared" si="6"/>
        <v>9.75</v>
      </c>
      <c r="J23">
        <f t="shared" si="7"/>
        <v>3.2046700254939164</v>
      </c>
      <c r="K23">
        <f t="shared" si="8"/>
        <v>1.5</v>
      </c>
      <c r="L23">
        <f t="shared" si="9"/>
        <v>0.49302615776829484</v>
      </c>
    </row>
    <row r="24" spans="1:12" x14ac:dyDescent="0.3">
      <c r="A24" s="2">
        <v>0.45833333333333331</v>
      </c>
      <c r="B24" s="12">
        <v>0.12</v>
      </c>
      <c r="C24">
        <f t="shared" si="0"/>
        <v>6</v>
      </c>
      <c r="D24">
        <f t="shared" si="1"/>
        <v>1.9721046310731793</v>
      </c>
      <c r="E24">
        <f t="shared" si="2"/>
        <v>7.1999999999999993</v>
      </c>
      <c r="F24">
        <f t="shared" si="3"/>
        <v>2.3665255572878148</v>
      </c>
      <c r="G24">
        <f t="shared" si="4"/>
        <v>8.4</v>
      </c>
      <c r="H24">
        <f t="shared" si="5"/>
        <v>2.7609464835024511</v>
      </c>
      <c r="I24">
        <f t="shared" si="6"/>
        <v>7.8</v>
      </c>
      <c r="J24">
        <f t="shared" si="7"/>
        <v>2.5637360203951332</v>
      </c>
      <c r="K24">
        <f t="shared" si="8"/>
        <v>1.2</v>
      </c>
      <c r="L24">
        <f t="shared" si="9"/>
        <v>0.39442092621463581</v>
      </c>
    </row>
    <row r="25" spans="1:12" x14ac:dyDescent="0.3">
      <c r="A25" s="2">
        <v>0.47916666666666669</v>
      </c>
      <c r="B25" s="12">
        <v>0.1</v>
      </c>
      <c r="C25">
        <f t="shared" si="0"/>
        <v>5</v>
      </c>
      <c r="D25">
        <f t="shared" si="1"/>
        <v>1.643420525894316</v>
      </c>
      <c r="E25">
        <f t="shared" si="2"/>
        <v>6</v>
      </c>
      <c r="F25">
        <f t="shared" si="3"/>
        <v>1.9721046310731793</v>
      </c>
      <c r="G25">
        <f t="shared" si="4"/>
        <v>7</v>
      </c>
      <c r="H25">
        <f t="shared" si="5"/>
        <v>2.3007887362520423</v>
      </c>
      <c r="I25">
        <f t="shared" si="6"/>
        <v>6.5</v>
      </c>
      <c r="J25">
        <f t="shared" si="7"/>
        <v>2.1364466836626108</v>
      </c>
      <c r="K25">
        <f t="shared" si="8"/>
        <v>1</v>
      </c>
      <c r="L25">
        <f t="shared" si="9"/>
        <v>0.32868410517886321</v>
      </c>
    </row>
    <row r="26" spans="1:12" x14ac:dyDescent="0.3">
      <c r="A26" s="2">
        <v>0.5</v>
      </c>
      <c r="B26" s="12">
        <v>0.08</v>
      </c>
      <c r="C26">
        <f t="shared" si="0"/>
        <v>4</v>
      </c>
      <c r="D26">
        <f t="shared" si="1"/>
        <v>1.3147364207154528</v>
      </c>
      <c r="E26">
        <f t="shared" si="2"/>
        <v>4.8</v>
      </c>
      <c r="F26">
        <f t="shared" si="3"/>
        <v>1.5776837048585433</v>
      </c>
      <c r="G26">
        <f t="shared" si="4"/>
        <v>5.6000000000000005</v>
      </c>
      <c r="H26">
        <f t="shared" si="5"/>
        <v>1.8406309890016341</v>
      </c>
      <c r="I26">
        <f t="shared" si="6"/>
        <v>5.2</v>
      </c>
      <c r="J26">
        <f t="shared" si="7"/>
        <v>1.7091573469300887</v>
      </c>
      <c r="K26">
        <f t="shared" si="8"/>
        <v>0.8</v>
      </c>
      <c r="L26">
        <f t="shared" si="9"/>
        <v>0.2629472841430906</v>
      </c>
    </row>
    <row r="27" spans="1:12" x14ac:dyDescent="0.3">
      <c r="A27" s="2">
        <v>0.52083333333333337</v>
      </c>
      <c r="B27" s="12">
        <v>7.0000000000000007E-2</v>
      </c>
      <c r="C27">
        <f t="shared" si="0"/>
        <v>3.5000000000000004</v>
      </c>
      <c r="D27">
        <f t="shared" si="1"/>
        <v>1.1503943681260214</v>
      </c>
      <c r="E27">
        <f t="shared" si="2"/>
        <v>4.2</v>
      </c>
      <c r="F27">
        <f t="shared" si="3"/>
        <v>1.3804732417512255</v>
      </c>
      <c r="G27">
        <f t="shared" si="4"/>
        <v>4.9000000000000004</v>
      </c>
      <c r="H27">
        <f t="shared" si="5"/>
        <v>1.6105521153764297</v>
      </c>
      <c r="I27">
        <f t="shared" si="6"/>
        <v>4.5500000000000007</v>
      </c>
      <c r="J27">
        <f t="shared" si="7"/>
        <v>1.4955126785638277</v>
      </c>
      <c r="K27">
        <f t="shared" si="8"/>
        <v>0.70000000000000007</v>
      </c>
      <c r="L27">
        <f t="shared" si="9"/>
        <v>0.23007887362520427</v>
      </c>
    </row>
    <row r="28" spans="1:12" x14ac:dyDescent="0.3">
      <c r="A28" s="2">
        <v>0.54166666666666663</v>
      </c>
      <c r="B28" s="12">
        <v>0.06</v>
      </c>
      <c r="C28">
        <f t="shared" si="0"/>
        <v>3</v>
      </c>
      <c r="D28">
        <f t="shared" si="1"/>
        <v>0.98605231553658967</v>
      </c>
      <c r="E28">
        <f t="shared" si="2"/>
        <v>3.5999999999999996</v>
      </c>
      <c r="F28">
        <f t="shared" si="3"/>
        <v>1.1832627786439074</v>
      </c>
      <c r="G28">
        <f t="shared" si="4"/>
        <v>4.2</v>
      </c>
      <c r="H28">
        <f t="shared" si="5"/>
        <v>1.3804732417512255</v>
      </c>
      <c r="I28">
        <f t="shared" si="6"/>
        <v>3.9</v>
      </c>
      <c r="J28">
        <f t="shared" si="7"/>
        <v>1.2818680101975666</v>
      </c>
      <c r="K28">
        <f t="shared" si="8"/>
        <v>0.6</v>
      </c>
      <c r="L28">
        <f t="shared" si="9"/>
        <v>0.19721046310731791</v>
      </c>
    </row>
    <row r="29" spans="1:12" x14ac:dyDescent="0.3">
      <c r="A29" s="2">
        <v>0.5625</v>
      </c>
      <c r="B29" s="12">
        <v>0.06</v>
      </c>
      <c r="C29">
        <f t="shared" si="0"/>
        <v>3</v>
      </c>
      <c r="D29">
        <f t="shared" si="1"/>
        <v>0.98605231553658967</v>
      </c>
      <c r="E29">
        <f t="shared" si="2"/>
        <v>3.5999999999999996</v>
      </c>
      <c r="F29">
        <f t="shared" si="3"/>
        <v>1.1832627786439074</v>
      </c>
      <c r="G29">
        <f t="shared" si="4"/>
        <v>4.2</v>
      </c>
      <c r="H29">
        <f t="shared" si="5"/>
        <v>1.3804732417512255</v>
      </c>
      <c r="I29">
        <f t="shared" si="6"/>
        <v>3.9</v>
      </c>
      <c r="J29">
        <f t="shared" si="7"/>
        <v>1.2818680101975666</v>
      </c>
      <c r="K29">
        <f t="shared" si="8"/>
        <v>0.6</v>
      </c>
      <c r="L29">
        <f t="shared" si="9"/>
        <v>0.19721046310731791</v>
      </c>
    </row>
    <row r="30" spans="1:12" x14ac:dyDescent="0.3">
      <c r="A30" s="2">
        <v>0.58333333333333337</v>
      </c>
      <c r="B30" s="12">
        <v>0.08</v>
      </c>
      <c r="C30">
        <f t="shared" si="0"/>
        <v>4</v>
      </c>
      <c r="D30">
        <f t="shared" si="1"/>
        <v>1.3147364207154528</v>
      </c>
      <c r="E30">
        <f t="shared" si="2"/>
        <v>4.8</v>
      </c>
      <c r="F30">
        <f t="shared" si="3"/>
        <v>1.5776837048585433</v>
      </c>
      <c r="G30">
        <f t="shared" si="4"/>
        <v>5.6000000000000005</v>
      </c>
      <c r="H30">
        <f t="shared" si="5"/>
        <v>1.8406309890016341</v>
      </c>
      <c r="I30">
        <f t="shared" si="6"/>
        <v>5.2</v>
      </c>
      <c r="J30">
        <f t="shared" si="7"/>
        <v>1.7091573469300887</v>
      </c>
      <c r="K30">
        <f t="shared" si="8"/>
        <v>0.8</v>
      </c>
      <c r="L30">
        <f t="shared" si="9"/>
        <v>0.2629472841430906</v>
      </c>
    </row>
    <row r="31" spans="1:12" x14ac:dyDescent="0.3">
      <c r="A31" s="2">
        <v>0.60416666666666663</v>
      </c>
      <c r="B31" s="12">
        <v>0.1</v>
      </c>
      <c r="C31">
        <f t="shared" si="0"/>
        <v>5</v>
      </c>
      <c r="D31">
        <f t="shared" si="1"/>
        <v>1.643420525894316</v>
      </c>
      <c r="E31">
        <f t="shared" si="2"/>
        <v>6</v>
      </c>
      <c r="F31">
        <f t="shared" si="3"/>
        <v>1.9721046310731793</v>
      </c>
      <c r="G31">
        <f t="shared" si="4"/>
        <v>7</v>
      </c>
      <c r="H31">
        <f t="shared" si="5"/>
        <v>2.3007887362520423</v>
      </c>
      <c r="I31">
        <f t="shared" si="6"/>
        <v>6.5</v>
      </c>
      <c r="J31">
        <f t="shared" si="7"/>
        <v>2.1364466836626108</v>
      </c>
      <c r="K31">
        <f t="shared" si="8"/>
        <v>1</v>
      </c>
      <c r="L31">
        <f t="shared" si="9"/>
        <v>0.32868410517886321</v>
      </c>
    </row>
    <row r="32" spans="1:12" x14ac:dyDescent="0.3">
      <c r="A32" s="2">
        <v>0.625</v>
      </c>
      <c r="B32" s="12">
        <v>0.15</v>
      </c>
      <c r="C32">
        <f t="shared" si="0"/>
        <v>7.5</v>
      </c>
      <c r="D32">
        <f t="shared" si="1"/>
        <v>2.4651307888414742</v>
      </c>
      <c r="E32">
        <f t="shared" si="2"/>
        <v>9</v>
      </c>
      <c r="F32">
        <f t="shared" si="3"/>
        <v>2.958156946609769</v>
      </c>
      <c r="G32">
        <f t="shared" si="4"/>
        <v>10.5</v>
      </c>
      <c r="H32">
        <f t="shared" si="5"/>
        <v>3.4511831043780639</v>
      </c>
      <c r="I32">
        <f t="shared" si="6"/>
        <v>9.75</v>
      </c>
      <c r="J32">
        <f t="shared" si="7"/>
        <v>3.2046700254939164</v>
      </c>
      <c r="K32">
        <f t="shared" si="8"/>
        <v>1.5</v>
      </c>
      <c r="L32">
        <f t="shared" si="9"/>
        <v>0.49302615776829484</v>
      </c>
    </row>
    <row r="33" spans="1:12" x14ac:dyDescent="0.3">
      <c r="A33" s="2">
        <v>0.64583333333333337</v>
      </c>
      <c r="B33" s="12">
        <v>0.25</v>
      </c>
      <c r="C33">
        <f t="shared" si="0"/>
        <v>12.5</v>
      </c>
      <c r="D33">
        <f t="shared" si="1"/>
        <v>4.1085513147357897</v>
      </c>
      <c r="E33">
        <f t="shared" si="2"/>
        <v>15</v>
      </c>
      <c r="F33">
        <f t="shared" si="3"/>
        <v>4.9302615776829484</v>
      </c>
      <c r="G33">
        <f t="shared" si="4"/>
        <v>17.5</v>
      </c>
      <c r="H33">
        <f t="shared" si="5"/>
        <v>5.7519718406301061</v>
      </c>
      <c r="I33">
        <f t="shared" si="6"/>
        <v>16.25</v>
      </c>
      <c r="J33">
        <f t="shared" si="7"/>
        <v>5.3411167091565268</v>
      </c>
      <c r="K33">
        <f t="shared" si="8"/>
        <v>2.5</v>
      </c>
      <c r="L33">
        <f t="shared" si="9"/>
        <v>0.82171026294715799</v>
      </c>
    </row>
    <row r="34" spans="1:12" x14ac:dyDescent="0.3">
      <c r="A34" s="2">
        <v>0.66666666666666663</v>
      </c>
      <c r="B34" s="12">
        <v>0.4</v>
      </c>
      <c r="C34">
        <f t="shared" si="0"/>
        <v>20</v>
      </c>
      <c r="D34">
        <f t="shared" si="1"/>
        <v>6.5736821035772639</v>
      </c>
      <c r="E34">
        <f t="shared" si="2"/>
        <v>24</v>
      </c>
      <c r="F34">
        <f t="shared" si="3"/>
        <v>7.8884185242927174</v>
      </c>
      <c r="G34">
        <f t="shared" si="4"/>
        <v>28</v>
      </c>
      <c r="H34">
        <f t="shared" si="5"/>
        <v>9.2031549450081691</v>
      </c>
      <c r="I34">
        <f t="shared" si="6"/>
        <v>26</v>
      </c>
      <c r="J34">
        <f t="shared" si="7"/>
        <v>8.5457867346504433</v>
      </c>
      <c r="K34">
        <f t="shared" si="8"/>
        <v>4</v>
      </c>
      <c r="L34">
        <f t="shared" si="9"/>
        <v>1.3147364207154528</v>
      </c>
    </row>
    <row r="35" spans="1:12" x14ac:dyDescent="0.3">
      <c r="A35" s="2">
        <v>0.6875</v>
      </c>
      <c r="B35" s="12">
        <v>0.6</v>
      </c>
      <c r="C35">
        <f t="shared" si="0"/>
        <v>30</v>
      </c>
      <c r="D35">
        <f t="shared" si="1"/>
        <v>9.8605231553658967</v>
      </c>
      <c r="E35">
        <f t="shared" si="2"/>
        <v>36</v>
      </c>
      <c r="F35">
        <f t="shared" si="3"/>
        <v>11.832627786439076</v>
      </c>
      <c r="G35">
        <f t="shared" si="4"/>
        <v>42</v>
      </c>
      <c r="H35">
        <f t="shared" si="5"/>
        <v>13.804732417512255</v>
      </c>
      <c r="I35">
        <f t="shared" si="6"/>
        <v>39</v>
      </c>
      <c r="J35">
        <f t="shared" si="7"/>
        <v>12.818680101975666</v>
      </c>
      <c r="K35">
        <f t="shared" si="8"/>
        <v>6</v>
      </c>
      <c r="L35">
        <f t="shared" si="9"/>
        <v>1.9721046310731793</v>
      </c>
    </row>
    <row r="36" spans="1:12" x14ac:dyDescent="0.3">
      <c r="A36" s="2">
        <v>0.70833333333333337</v>
      </c>
      <c r="B36" s="12">
        <v>0.85</v>
      </c>
      <c r="C36">
        <f t="shared" si="0"/>
        <v>42.5</v>
      </c>
      <c r="D36">
        <f t="shared" si="1"/>
        <v>13.969074470101686</v>
      </c>
      <c r="E36">
        <f t="shared" si="2"/>
        <v>51</v>
      </c>
      <c r="F36">
        <f t="shared" si="3"/>
        <v>16.762889364122024</v>
      </c>
      <c r="G36">
        <f t="shared" si="4"/>
        <v>59.5</v>
      </c>
      <c r="H36">
        <f t="shared" si="5"/>
        <v>19.556704258142361</v>
      </c>
      <c r="I36">
        <f t="shared" si="6"/>
        <v>55.25</v>
      </c>
      <c r="J36">
        <f t="shared" si="7"/>
        <v>18.159796811132193</v>
      </c>
      <c r="K36">
        <f t="shared" si="8"/>
        <v>8.5</v>
      </c>
      <c r="L36">
        <f t="shared" si="9"/>
        <v>2.7938148940203371</v>
      </c>
    </row>
    <row r="37" spans="1:12" x14ac:dyDescent="0.3">
      <c r="A37" s="2">
        <v>0.72916666666666663</v>
      </c>
      <c r="B37" s="12">
        <v>1.05</v>
      </c>
      <c r="C37">
        <f t="shared" si="0"/>
        <v>52.5</v>
      </c>
      <c r="D37">
        <f t="shared" si="1"/>
        <v>17.255915521890319</v>
      </c>
      <c r="E37">
        <f t="shared" si="2"/>
        <v>63</v>
      </c>
      <c r="F37">
        <f t="shared" si="3"/>
        <v>20.707098626268383</v>
      </c>
      <c r="G37">
        <f t="shared" si="4"/>
        <v>73.5</v>
      </c>
      <c r="H37">
        <f t="shared" si="5"/>
        <v>24.158281730646447</v>
      </c>
      <c r="I37">
        <f t="shared" si="6"/>
        <v>68.25</v>
      </c>
      <c r="J37">
        <f t="shared" si="7"/>
        <v>22.432690178457413</v>
      </c>
      <c r="K37">
        <f t="shared" si="8"/>
        <v>10.5</v>
      </c>
      <c r="L37">
        <f t="shared" si="9"/>
        <v>3.4511831043780639</v>
      </c>
    </row>
    <row r="38" spans="1:12" x14ac:dyDescent="0.3">
      <c r="A38" s="2">
        <v>0.75</v>
      </c>
      <c r="B38" s="12">
        <v>1.2</v>
      </c>
      <c r="C38">
        <f t="shared" si="0"/>
        <v>60</v>
      </c>
      <c r="D38">
        <f t="shared" si="1"/>
        <v>19.721046310731793</v>
      </c>
      <c r="E38">
        <f t="shared" si="2"/>
        <v>72</v>
      </c>
      <c r="F38">
        <f t="shared" si="3"/>
        <v>23.665255572878152</v>
      </c>
      <c r="G38">
        <f t="shared" si="4"/>
        <v>84</v>
      </c>
      <c r="H38">
        <f t="shared" si="5"/>
        <v>27.609464835024511</v>
      </c>
      <c r="I38">
        <f t="shared" si="6"/>
        <v>78</v>
      </c>
      <c r="J38">
        <f t="shared" si="7"/>
        <v>25.637360203951332</v>
      </c>
      <c r="K38">
        <f t="shared" si="8"/>
        <v>12</v>
      </c>
      <c r="L38">
        <f t="shared" si="9"/>
        <v>3.9442092621463587</v>
      </c>
    </row>
    <row r="39" spans="1:12" x14ac:dyDescent="0.3">
      <c r="A39" s="2">
        <v>0.77083333333333337</v>
      </c>
      <c r="B39" s="12">
        <v>1.1499999999999999</v>
      </c>
      <c r="C39">
        <f t="shared" si="0"/>
        <v>57.499999999999993</v>
      </c>
      <c r="D39">
        <f t="shared" si="1"/>
        <v>18.899336047784633</v>
      </c>
      <c r="E39">
        <f t="shared" si="2"/>
        <v>69</v>
      </c>
      <c r="F39">
        <f t="shared" si="3"/>
        <v>22.679203257341563</v>
      </c>
      <c r="G39">
        <f t="shared" si="4"/>
        <v>80.5</v>
      </c>
      <c r="H39">
        <f t="shared" si="5"/>
        <v>26.459070466898488</v>
      </c>
      <c r="I39">
        <f t="shared" si="6"/>
        <v>74.75</v>
      </c>
      <c r="J39">
        <f t="shared" si="7"/>
        <v>24.569136862120025</v>
      </c>
      <c r="K39">
        <f t="shared" si="8"/>
        <v>11.5</v>
      </c>
      <c r="L39">
        <f t="shared" si="9"/>
        <v>3.7798672095569268</v>
      </c>
    </row>
    <row r="40" spans="1:12" x14ac:dyDescent="0.3">
      <c r="A40" s="2">
        <v>0.79166666666666663</v>
      </c>
      <c r="B40" s="12">
        <v>0.95</v>
      </c>
      <c r="C40">
        <f t="shared" si="0"/>
        <v>47.5</v>
      </c>
      <c r="D40">
        <f t="shared" si="1"/>
        <v>15.612494995996002</v>
      </c>
      <c r="E40">
        <f t="shared" si="2"/>
        <v>57</v>
      </c>
      <c r="F40">
        <f t="shared" si="3"/>
        <v>18.734993995195204</v>
      </c>
      <c r="G40">
        <f t="shared" si="4"/>
        <v>66.5</v>
      </c>
      <c r="H40">
        <f t="shared" si="5"/>
        <v>21.857492994394402</v>
      </c>
      <c r="I40">
        <f t="shared" si="6"/>
        <v>61.75</v>
      </c>
      <c r="J40">
        <f t="shared" si="7"/>
        <v>20.296243494794805</v>
      </c>
      <c r="K40">
        <f t="shared" si="8"/>
        <v>9.5</v>
      </c>
      <c r="L40">
        <f t="shared" si="9"/>
        <v>3.1224989991992005</v>
      </c>
    </row>
    <row r="41" spans="1:12" x14ac:dyDescent="0.3">
      <c r="A41" s="2">
        <v>0.8125</v>
      </c>
      <c r="B41" s="12">
        <v>0.75</v>
      </c>
      <c r="C41">
        <f t="shared" si="0"/>
        <v>37.5</v>
      </c>
      <c r="D41">
        <f t="shared" si="1"/>
        <v>12.325653944207371</v>
      </c>
      <c r="E41">
        <f t="shared" si="2"/>
        <v>45</v>
      </c>
      <c r="F41">
        <f t="shared" si="3"/>
        <v>14.790784733048845</v>
      </c>
      <c r="G41">
        <f t="shared" si="4"/>
        <v>52.5</v>
      </c>
      <c r="H41">
        <f t="shared" si="5"/>
        <v>17.255915521890319</v>
      </c>
      <c r="I41">
        <f t="shared" si="6"/>
        <v>48.75</v>
      </c>
      <c r="J41">
        <f t="shared" si="7"/>
        <v>16.02335012746958</v>
      </c>
      <c r="K41">
        <f t="shared" si="8"/>
        <v>7.5</v>
      </c>
      <c r="L41">
        <f t="shared" si="9"/>
        <v>2.4651307888414742</v>
      </c>
    </row>
    <row r="42" spans="1:12" x14ac:dyDescent="0.3">
      <c r="A42" s="2">
        <v>0.83333333333333337</v>
      </c>
      <c r="B42" s="12">
        <v>0.55000000000000004</v>
      </c>
      <c r="C42">
        <f t="shared" si="0"/>
        <v>27.500000000000004</v>
      </c>
      <c r="D42">
        <f t="shared" si="1"/>
        <v>9.0388128924187399</v>
      </c>
      <c r="E42">
        <f t="shared" si="2"/>
        <v>33</v>
      </c>
      <c r="F42">
        <f t="shared" si="3"/>
        <v>10.846575470902486</v>
      </c>
      <c r="G42">
        <f t="shared" si="4"/>
        <v>38.5</v>
      </c>
      <c r="H42">
        <f t="shared" si="5"/>
        <v>12.654338049386233</v>
      </c>
      <c r="I42">
        <f t="shared" si="6"/>
        <v>35.75</v>
      </c>
      <c r="J42">
        <f t="shared" si="7"/>
        <v>11.75045676014436</v>
      </c>
      <c r="K42">
        <f t="shared" si="8"/>
        <v>5.5</v>
      </c>
      <c r="L42">
        <f t="shared" si="9"/>
        <v>1.8077625784837477</v>
      </c>
    </row>
    <row r="43" spans="1:12" x14ac:dyDescent="0.3">
      <c r="A43" s="2">
        <v>0.85416666666666663</v>
      </c>
      <c r="B43" s="12">
        <v>0.4</v>
      </c>
      <c r="C43">
        <f t="shared" si="0"/>
        <v>20</v>
      </c>
      <c r="D43">
        <f t="shared" si="1"/>
        <v>6.5736821035772639</v>
      </c>
      <c r="E43">
        <f t="shared" si="2"/>
        <v>24</v>
      </c>
      <c r="F43">
        <f t="shared" si="3"/>
        <v>7.8884185242927174</v>
      </c>
      <c r="G43">
        <f t="shared" si="4"/>
        <v>28</v>
      </c>
      <c r="H43">
        <f t="shared" si="5"/>
        <v>9.2031549450081691</v>
      </c>
      <c r="I43">
        <f t="shared" si="6"/>
        <v>26</v>
      </c>
      <c r="J43">
        <f t="shared" si="7"/>
        <v>8.5457867346504433</v>
      </c>
      <c r="K43">
        <f t="shared" si="8"/>
        <v>4</v>
      </c>
      <c r="L43">
        <f t="shared" si="9"/>
        <v>1.3147364207154528</v>
      </c>
    </row>
    <row r="44" spans="1:12" x14ac:dyDescent="0.3">
      <c r="A44" s="2">
        <v>0.875</v>
      </c>
      <c r="B44" s="12">
        <v>0.3</v>
      </c>
      <c r="C44">
        <f t="shared" si="0"/>
        <v>15</v>
      </c>
      <c r="D44">
        <f t="shared" si="1"/>
        <v>4.9302615776829484</v>
      </c>
      <c r="E44">
        <f t="shared" si="2"/>
        <v>18</v>
      </c>
      <c r="F44">
        <f t="shared" si="3"/>
        <v>5.916313893219538</v>
      </c>
      <c r="G44">
        <f t="shared" si="4"/>
        <v>21</v>
      </c>
      <c r="H44">
        <f t="shared" si="5"/>
        <v>6.9023662087561277</v>
      </c>
      <c r="I44">
        <f t="shared" si="6"/>
        <v>19.5</v>
      </c>
      <c r="J44">
        <f t="shared" si="7"/>
        <v>6.4093400509878329</v>
      </c>
      <c r="K44">
        <f t="shared" si="8"/>
        <v>3</v>
      </c>
      <c r="L44">
        <f t="shared" si="9"/>
        <v>0.98605231553658967</v>
      </c>
    </row>
    <row r="45" spans="1:12" x14ac:dyDescent="0.3">
      <c r="A45" s="2">
        <v>0.89583333333333337</v>
      </c>
      <c r="B45" s="12">
        <v>0.22</v>
      </c>
      <c r="C45">
        <f t="shared" si="0"/>
        <v>11</v>
      </c>
      <c r="D45">
        <f t="shared" si="1"/>
        <v>3.6155251569674953</v>
      </c>
      <c r="E45">
        <f t="shared" si="2"/>
        <v>13.2</v>
      </c>
      <c r="F45">
        <f t="shared" si="3"/>
        <v>4.3386301883609937</v>
      </c>
      <c r="G45">
        <f t="shared" si="4"/>
        <v>15.4</v>
      </c>
      <c r="H45">
        <f t="shared" si="5"/>
        <v>5.0617352197544934</v>
      </c>
      <c r="I45">
        <f t="shared" si="6"/>
        <v>14.3</v>
      </c>
      <c r="J45">
        <f t="shared" si="7"/>
        <v>4.7001827040577444</v>
      </c>
      <c r="K45">
        <f t="shared" si="8"/>
        <v>2.2000000000000002</v>
      </c>
      <c r="L45">
        <f t="shared" si="9"/>
        <v>0.72310503139349913</v>
      </c>
    </row>
    <row r="46" spans="1:12" x14ac:dyDescent="0.3">
      <c r="A46" s="2">
        <v>0.91666666666666663</v>
      </c>
      <c r="B46" s="12">
        <v>0.18</v>
      </c>
      <c r="C46">
        <f t="shared" si="0"/>
        <v>9</v>
      </c>
      <c r="D46">
        <f t="shared" si="1"/>
        <v>2.958156946609769</v>
      </c>
      <c r="E46">
        <f t="shared" si="2"/>
        <v>10.799999999999999</v>
      </c>
      <c r="F46">
        <f t="shared" si="3"/>
        <v>3.5497883359317224</v>
      </c>
      <c r="G46">
        <f t="shared" si="4"/>
        <v>12.6</v>
      </c>
      <c r="H46">
        <f t="shared" si="5"/>
        <v>4.1414197252536766</v>
      </c>
      <c r="I46">
        <f t="shared" si="6"/>
        <v>11.7</v>
      </c>
      <c r="J46">
        <f t="shared" si="7"/>
        <v>3.8456040305926993</v>
      </c>
      <c r="K46">
        <f t="shared" si="8"/>
        <v>1.7999999999999998</v>
      </c>
      <c r="L46">
        <f t="shared" si="9"/>
        <v>0.59163138932195369</v>
      </c>
    </row>
    <row r="47" spans="1:12" x14ac:dyDescent="0.3">
      <c r="A47" s="2">
        <v>0.9375</v>
      </c>
      <c r="B47" s="12">
        <v>0.15</v>
      </c>
      <c r="C47">
        <f t="shared" si="0"/>
        <v>7.5</v>
      </c>
      <c r="D47">
        <f t="shared" si="1"/>
        <v>2.4651307888414742</v>
      </c>
      <c r="E47">
        <f t="shared" si="2"/>
        <v>9</v>
      </c>
      <c r="F47">
        <f t="shared" si="3"/>
        <v>2.958156946609769</v>
      </c>
      <c r="G47">
        <f t="shared" si="4"/>
        <v>10.5</v>
      </c>
      <c r="H47">
        <f t="shared" si="5"/>
        <v>3.4511831043780639</v>
      </c>
      <c r="I47">
        <f t="shared" si="6"/>
        <v>9.75</v>
      </c>
      <c r="J47">
        <f t="shared" si="7"/>
        <v>3.2046700254939164</v>
      </c>
      <c r="K47">
        <f t="shared" si="8"/>
        <v>1.5</v>
      </c>
      <c r="L47">
        <f t="shared" si="9"/>
        <v>0.49302615776829484</v>
      </c>
    </row>
    <row r="48" spans="1:12" x14ac:dyDescent="0.3">
      <c r="A48" s="2">
        <v>0.95833333333333337</v>
      </c>
      <c r="B48" s="12">
        <v>0.12</v>
      </c>
      <c r="C48">
        <f t="shared" si="0"/>
        <v>6</v>
      </c>
      <c r="D48">
        <f t="shared" si="1"/>
        <v>1.9721046310731793</v>
      </c>
      <c r="E48">
        <f t="shared" si="2"/>
        <v>7.1999999999999993</v>
      </c>
      <c r="F48">
        <f t="shared" si="3"/>
        <v>2.3665255572878148</v>
      </c>
      <c r="G48">
        <f t="shared" si="4"/>
        <v>8.4</v>
      </c>
      <c r="H48">
        <f t="shared" si="5"/>
        <v>2.7609464835024511</v>
      </c>
      <c r="I48">
        <f t="shared" si="6"/>
        <v>7.8</v>
      </c>
      <c r="J48">
        <f t="shared" si="7"/>
        <v>2.5637360203951332</v>
      </c>
      <c r="K48">
        <f t="shared" si="8"/>
        <v>1.2</v>
      </c>
      <c r="L48">
        <f t="shared" si="9"/>
        <v>0.39442092621463581</v>
      </c>
    </row>
    <row r="49" spans="1:12" x14ac:dyDescent="0.3">
      <c r="A49" s="2">
        <v>0.97916666666666663</v>
      </c>
      <c r="B49" s="12">
        <v>0.1</v>
      </c>
      <c r="C49">
        <f t="shared" si="0"/>
        <v>5</v>
      </c>
      <c r="D49">
        <f t="shared" si="1"/>
        <v>1.643420525894316</v>
      </c>
      <c r="E49">
        <f t="shared" si="2"/>
        <v>6</v>
      </c>
      <c r="F49">
        <f t="shared" si="3"/>
        <v>1.9721046310731793</v>
      </c>
      <c r="G49">
        <f t="shared" si="4"/>
        <v>7</v>
      </c>
      <c r="H49">
        <f t="shared" si="5"/>
        <v>2.3007887362520423</v>
      </c>
      <c r="I49">
        <f t="shared" si="6"/>
        <v>6.5</v>
      </c>
      <c r="J49">
        <f t="shared" si="7"/>
        <v>2.1364466836626108</v>
      </c>
      <c r="K49">
        <f t="shared" si="8"/>
        <v>1</v>
      </c>
      <c r="L49">
        <f t="shared" si="9"/>
        <v>0.32868410517886321</v>
      </c>
    </row>
  </sheetData>
  <pageMargins left="0.7" right="0.7" top="0.75" bottom="0.75" header="0.3" footer="0.3"/>
  <pageSetup orientation="portrait" r:id="rId1"/>
  <ignoredErrors>
    <ignoredError sqref="E2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7" workbookViewId="0">
      <selection activeCell="E7" sqref="E7"/>
    </sheetView>
  </sheetViews>
  <sheetFormatPr defaultRowHeight="14.4" x14ac:dyDescent="0.3"/>
  <sheetData>
    <row r="1" spans="1:6" ht="28.8" x14ac:dyDescent="0.3">
      <c r="A1" s="1" t="s">
        <v>9</v>
      </c>
      <c r="B1" s="5" t="s">
        <v>10</v>
      </c>
      <c r="C1" s="5" t="s">
        <v>11</v>
      </c>
      <c r="D1" s="5" t="s">
        <v>12</v>
      </c>
      <c r="E1" s="5" t="s">
        <v>13</v>
      </c>
      <c r="F1" s="5" t="s">
        <v>14</v>
      </c>
    </row>
    <row r="2" spans="1:6" x14ac:dyDescent="0.3">
      <c r="A2" s="3">
        <v>645</v>
      </c>
      <c r="B2" s="4">
        <v>15</v>
      </c>
      <c r="C2" s="4">
        <v>13</v>
      </c>
      <c r="D2" s="4">
        <v>13</v>
      </c>
      <c r="E2" s="4">
        <v>9</v>
      </c>
      <c r="F2" s="4">
        <v>50</v>
      </c>
    </row>
    <row r="3" spans="1:6" x14ac:dyDescent="0.3">
      <c r="A3" s="3">
        <v>646</v>
      </c>
      <c r="B3" s="4">
        <v>15</v>
      </c>
      <c r="C3" s="4">
        <v>13</v>
      </c>
      <c r="D3" s="4">
        <v>12</v>
      </c>
      <c r="E3" s="4">
        <v>10</v>
      </c>
      <c r="F3" s="4">
        <v>50</v>
      </c>
    </row>
    <row r="4" spans="1:6" x14ac:dyDescent="0.3">
      <c r="A4" s="3">
        <v>652</v>
      </c>
      <c r="B4" s="4">
        <v>3</v>
      </c>
      <c r="C4" s="4">
        <v>2</v>
      </c>
      <c r="D4" s="4">
        <v>5</v>
      </c>
      <c r="E4" s="4">
        <v>0</v>
      </c>
      <c r="F4" s="4">
        <v>10</v>
      </c>
    </row>
    <row r="5" spans="1:6" x14ac:dyDescent="0.3">
      <c r="A5" s="3">
        <v>671</v>
      </c>
      <c r="B5" s="4">
        <v>20</v>
      </c>
      <c r="C5" s="4">
        <v>16</v>
      </c>
      <c r="D5" s="4">
        <v>17</v>
      </c>
      <c r="E5" s="4">
        <v>12</v>
      </c>
      <c r="F5" s="4">
        <v>65</v>
      </c>
    </row>
    <row r="6" spans="1:6" x14ac:dyDescent="0.3">
      <c r="A6" s="3">
        <v>675</v>
      </c>
      <c r="B6" s="4">
        <v>21</v>
      </c>
      <c r="C6" s="4">
        <v>18</v>
      </c>
      <c r="D6" s="4">
        <v>18</v>
      </c>
      <c r="E6" s="4">
        <v>13</v>
      </c>
      <c r="F6" s="4">
        <v>70</v>
      </c>
    </row>
    <row r="7" spans="1:6" x14ac:dyDescent="0.3">
      <c r="A7" s="3">
        <v>692</v>
      </c>
      <c r="B7" s="4">
        <v>18</v>
      </c>
      <c r="C7" s="4">
        <v>14</v>
      </c>
      <c r="D7" s="4">
        <v>14</v>
      </c>
      <c r="E7" s="4">
        <v>14</v>
      </c>
      <c r="F7" s="4">
        <v>60</v>
      </c>
    </row>
    <row r="8" spans="1:6" x14ac:dyDescent="0.3">
      <c r="A8" s="3">
        <v>634</v>
      </c>
      <c r="B8" s="4">
        <v>10</v>
      </c>
      <c r="C8" s="4">
        <v>15</v>
      </c>
      <c r="D8" s="4">
        <v>15</v>
      </c>
      <c r="E8" s="4">
        <v>20</v>
      </c>
      <c r="F8" s="4">
        <f>SUM(B8:E8)</f>
        <v>60</v>
      </c>
    </row>
    <row r="9" spans="1:6" x14ac:dyDescent="0.3">
      <c r="A9" s="6" t="s">
        <v>15</v>
      </c>
      <c r="B9" s="5">
        <v>115</v>
      </c>
      <c r="C9" s="5">
        <v>103</v>
      </c>
      <c r="D9" s="5">
        <v>103</v>
      </c>
      <c r="E9" s="5">
        <v>89</v>
      </c>
      <c r="F9" s="5">
        <f>SUM(F2:F8)</f>
        <v>365</v>
      </c>
    </row>
    <row r="12" spans="1:6" x14ac:dyDescent="0.3">
      <c r="A12" s="7" t="s">
        <v>28</v>
      </c>
    </row>
    <row r="13" spans="1:6" x14ac:dyDescent="0.3">
      <c r="A13" s="8"/>
    </row>
    <row r="14" spans="1:6" x14ac:dyDescent="0.3">
      <c r="A14" s="8" t="s">
        <v>29</v>
      </c>
    </row>
    <row r="16" spans="1:6" x14ac:dyDescent="0.3">
      <c r="A16" s="7" t="s">
        <v>30</v>
      </c>
    </row>
    <row r="17" spans="1:1" x14ac:dyDescent="0.3">
      <c r="A17" s="8"/>
    </row>
    <row r="18" spans="1:1" x14ac:dyDescent="0.3">
      <c r="A18" s="8" t="s">
        <v>31</v>
      </c>
    </row>
    <row r="20" spans="1:1" x14ac:dyDescent="0.3">
      <c r="A20" s="7" t="s">
        <v>32</v>
      </c>
    </row>
    <row r="21" spans="1:1" x14ac:dyDescent="0.3">
      <c r="A21" s="8"/>
    </row>
    <row r="22" spans="1:1" x14ac:dyDescent="0.3">
      <c r="A22" s="8" t="s">
        <v>33</v>
      </c>
    </row>
    <row r="24" spans="1:1" x14ac:dyDescent="0.3">
      <c r="A24" s="7" t="s">
        <v>48</v>
      </c>
    </row>
    <row r="26" spans="1:1" x14ac:dyDescent="0.3">
      <c r="A26" s="7" t="s">
        <v>49</v>
      </c>
    </row>
    <row r="28" spans="1:1" x14ac:dyDescent="0.3">
      <c r="A28" s="7" t="s">
        <v>50</v>
      </c>
    </row>
    <row r="30" spans="1:1" x14ac:dyDescent="0.3">
      <c r="A30" s="7" t="s">
        <v>51</v>
      </c>
    </row>
    <row r="32" spans="1:1" x14ac:dyDescent="0.3">
      <c r="A32" s="7" t="s">
        <v>52</v>
      </c>
    </row>
    <row r="34" spans="1:1" x14ac:dyDescent="0.3">
      <c r="A34" s="7" t="s">
        <v>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RowHeight="14.4" x14ac:dyDescent="0.3"/>
  <sheetData>
    <row r="1" spans="1:2" x14ac:dyDescent="0.3">
      <c r="A1" t="s">
        <v>19</v>
      </c>
    </row>
    <row r="2" spans="1:2" x14ac:dyDescent="0.3">
      <c r="A2" s="1" t="s">
        <v>9</v>
      </c>
      <c r="B2" s="1" t="s">
        <v>16</v>
      </c>
    </row>
    <row r="3" spans="1:2" x14ac:dyDescent="0.3">
      <c r="A3" s="3">
        <v>645</v>
      </c>
      <c r="B3" s="3">
        <v>40</v>
      </c>
    </row>
    <row r="4" spans="1:2" x14ac:dyDescent="0.3">
      <c r="A4" s="3">
        <v>646</v>
      </c>
      <c r="B4" s="3">
        <v>40</v>
      </c>
    </row>
    <row r="5" spans="1:2" x14ac:dyDescent="0.3">
      <c r="A5" s="3">
        <v>652</v>
      </c>
      <c r="B5" s="3">
        <v>44</v>
      </c>
    </row>
    <row r="6" spans="1:2" x14ac:dyDescent="0.3">
      <c r="A6" s="3">
        <v>671</v>
      </c>
      <c r="B6" s="3">
        <v>52</v>
      </c>
    </row>
    <row r="7" spans="1:2" x14ac:dyDescent="0.3">
      <c r="A7" s="3">
        <v>675</v>
      </c>
      <c r="B7" s="3">
        <v>56</v>
      </c>
    </row>
    <row r="8" spans="1:2" x14ac:dyDescent="0.3">
      <c r="A8" s="3">
        <v>692</v>
      </c>
      <c r="B8" s="3">
        <v>48</v>
      </c>
    </row>
    <row r="9" spans="1:2" x14ac:dyDescent="0.3">
      <c r="A9" s="6" t="s">
        <v>17</v>
      </c>
      <c r="B9" s="6" t="s">
        <v>18</v>
      </c>
    </row>
    <row r="11" spans="1:2" x14ac:dyDescent="0.3">
      <c r="A11" t="s">
        <v>21</v>
      </c>
    </row>
    <row r="12" spans="1:2" x14ac:dyDescent="0.3">
      <c r="A12" s="1" t="s">
        <v>9</v>
      </c>
      <c r="B12" s="1" t="s">
        <v>16</v>
      </c>
    </row>
    <row r="13" spans="1:2" x14ac:dyDescent="0.3">
      <c r="A13" s="3">
        <v>645</v>
      </c>
      <c r="B13" s="3">
        <v>70</v>
      </c>
    </row>
    <row r="14" spans="1:2" x14ac:dyDescent="0.3">
      <c r="A14" s="3">
        <v>646</v>
      </c>
      <c r="B14" s="3">
        <v>70</v>
      </c>
    </row>
    <row r="15" spans="1:2" x14ac:dyDescent="0.3">
      <c r="A15" s="3">
        <v>652</v>
      </c>
      <c r="B15" s="3">
        <v>77</v>
      </c>
    </row>
    <row r="16" spans="1:2" x14ac:dyDescent="0.3">
      <c r="A16" s="3">
        <v>671</v>
      </c>
      <c r="B16" s="3">
        <v>91</v>
      </c>
    </row>
    <row r="17" spans="1:2" x14ac:dyDescent="0.3">
      <c r="A17" s="3">
        <v>675</v>
      </c>
      <c r="B17" s="3">
        <v>98</v>
      </c>
    </row>
    <row r="18" spans="1:2" x14ac:dyDescent="0.3">
      <c r="A18" s="3">
        <v>692</v>
      </c>
      <c r="B18" s="3">
        <v>84</v>
      </c>
    </row>
    <row r="19" spans="1:2" x14ac:dyDescent="0.3">
      <c r="A19" s="6" t="s">
        <v>17</v>
      </c>
      <c r="B19" s="6" t="s">
        <v>20</v>
      </c>
    </row>
    <row r="21" spans="1:2" x14ac:dyDescent="0.3">
      <c r="A21" t="s">
        <v>22</v>
      </c>
    </row>
    <row r="22" spans="1:2" x14ac:dyDescent="0.3">
      <c r="A22" s="1" t="s">
        <v>9</v>
      </c>
      <c r="B22" s="1" t="s">
        <v>16</v>
      </c>
    </row>
    <row r="23" spans="1:2" x14ac:dyDescent="0.3">
      <c r="A23" s="3">
        <v>645</v>
      </c>
      <c r="B23" s="3">
        <v>120</v>
      </c>
    </row>
    <row r="24" spans="1:2" x14ac:dyDescent="0.3">
      <c r="A24" s="3">
        <v>646</v>
      </c>
      <c r="B24" s="3">
        <v>120</v>
      </c>
    </row>
    <row r="25" spans="1:2" x14ac:dyDescent="0.3">
      <c r="A25" s="3">
        <v>652</v>
      </c>
      <c r="B25" s="3">
        <v>132</v>
      </c>
    </row>
    <row r="26" spans="1:2" x14ac:dyDescent="0.3">
      <c r="A26" s="3">
        <v>671</v>
      </c>
      <c r="B26" s="3">
        <v>156</v>
      </c>
    </row>
    <row r="27" spans="1:2" x14ac:dyDescent="0.3">
      <c r="A27" s="3">
        <v>675</v>
      </c>
      <c r="B27" s="3">
        <v>168</v>
      </c>
    </row>
    <row r="28" spans="1:2" x14ac:dyDescent="0.3">
      <c r="A28" s="3">
        <v>692</v>
      </c>
      <c r="B28" s="3">
        <v>144</v>
      </c>
    </row>
    <row r="29" spans="1:2" x14ac:dyDescent="0.3">
      <c r="A29" s="6" t="s">
        <v>17</v>
      </c>
      <c r="B29" s="6" t="s">
        <v>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K2" sqref="K2:L3"/>
    </sheetView>
  </sheetViews>
  <sheetFormatPr defaultRowHeight="14.4" x14ac:dyDescent="0.3"/>
  <cols>
    <col min="2" max="2" width="23.77734375" hidden="1" customWidth="1"/>
    <col min="3" max="3" width="19.44140625" hidden="1" customWidth="1"/>
    <col min="4" max="4" width="21.109375" customWidth="1"/>
    <col min="5" max="5" width="17.44140625" hidden="1" customWidth="1"/>
  </cols>
  <sheetData>
    <row r="1" spans="1:12" ht="28.8" x14ac:dyDescent="0.3">
      <c r="A1" s="1" t="s">
        <v>0</v>
      </c>
      <c r="B1" s="5" t="s">
        <v>5</v>
      </c>
      <c r="C1" s="5" t="s">
        <v>6</v>
      </c>
      <c r="D1" s="5" t="s">
        <v>7</v>
      </c>
      <c r="E1" s="5" t="s">
        <v>8</v>
      </c>
    </row>
    <row r="2" spans="1:12" x14ac:dyDescent="0.3">
      <c r="A2" s="2">
        <v>0</v>
      </c>
      <c r="B2" s="4">
        <v>0</v>
      </c>
      <c r="C2" s="4">
        <v>0</v>
      </c>
      <c r="D2" s="4">
        <v>2</v>
      </c>
      <c r="E2" s="4">
        <v>0</v>
      </c>
      <c r="F2">
        <f>D2*$L$3</f>
        <v>0.65736821035772641</v>
      </c>
      <c r="K2" t="s">
        <v>38</v>
      </c>
      <c r="L2">
        <v>0.95</v>
      </c>
    </row>
    <row r="3" spans="1:12" x14ac:dyDescent="0.3">
      <c r="A3" s="2">
        <v>2.0833333333333332E-2</v>
      </c>
      <c r="B3" s="4">
        <v>0</v>
      </c>
      <c r="C3" s="4">
        <v>0</v>
      </c>
      <c r="D3" s="4">
        <v>2</v>
      </c>
      <c r="E3" s="4">
        <v>0</v>
      </c>
      <c r="F3">
        <f t="shared" ref="F3:F49" si="0">D3*$L$3</f>
        <v>0.65736821035772641</v>
      </c>
      <c r="L3">
        <f>TAN(ACOS(L2))</f>
        <v>0.32868410517886321</v>
      </c>
    </row>
    <row r="4" spans="1:12" x14ac:dyDescent="0.3">
      <c r="A4" s="2">
        <v>4.1666666666666664E-2</v>
      </c>
      <c r="B4" s="4">
        <v>0</v>
      </c>
      <c r="C4" s="4">
        <v>0</v>
      </c>
      <c r="D4" s="4">
        <v>2</v>
      </c>
      <c r="E4" s="4">
        <v>0</v>
      </c>
      <c r="F4">
        <f t="shared" si="0"/>
        <v>0.65736821035772641</v>
      </c>
    </row>
    <row r="5" spans="1:12" x14ac:dyDescent="0.3">
      <c r="A5" s="2">
        <v>6.25E-2</v>
      </c>
      <c r="B5" s="4">
        <v>0</v>
      </c>
      <c r="C5" s="4">
        <v>0</v>
      </c>
      <c r="D5" s="4">
        <v>2</v>
      </c>
      <c r="E5" s="4">
        <v>0</v>
      </c>
      <c r="F5">
        <f t="shared" si="0"/>
        <v>0.65736821035772641</v>
      </c>
    </row>
    <row r="6" spans="1:12" x14ac:dyDescent="0.3">
      <c r="A6" s="2">
        <v>8.3333333333333329E-2</v>
      </c>
      <c r="B6" s="4">
        <v>0</v>
      </c>
      <c r="C6" s="4">
        <v>0</v>
      </c>
      <c r="D6" s="4">
        <v>2</v>
      </c>
      <c r="E6" s="4">
        <v>0</v>
      </c>
      <c r="F6">
        <f t="shared" si="0"/>
        <v>0.65736821035772641</v>
      </c>
    </row>
    <row r="7" spans="1:12" x14ac:dyDescent="0.3">
      <c r="A7" s="2">
        <v>0.10416666666666667</v>
      </c>
      <c r="B7" s="4">
        <v>0</v>
      </c>
      <c r="C7" s="4">
        <v>0</v>
      </c>
      <c r="D7" s="4">
        <v>2</v>
      </c>
      <c r="E7" s="4">
        <v>0</v>
      </c>
      <c r="F7">
        <f t="shared" si="0"/>
        <v>0.65736821035772641</v>
      </c>
    </row>
    <row r="8" spans="1:12" x14ac:dyDescent="0.3">
      <c r="A8" s="2">
        <v>0.125</v>
      </c>
      <c r="B8" s="4">
        <v>0</v>
      </c>
      <c r="C8" s="4">
        <v>0</v>
      </c>
      <c r="D8" s="4">
        <v>2</v>
      </c>
      <c r="E8" s="4">
        <v>0</v>
      </c>
      <c r="F8">
        <f t="shared" si="0"/>
        <v>0.65736821035772641</v>
      </c>
    </row>
    <row r="9" spans="1:12" x14ac:dyDescent="0.3">
      <c r="A9" s="2">
        <v>0.14583333333333334</v>
      </c>
      <c r="B9" s="4">
        <v>0</v>
      </c>
      <c r="C9" s="4">
        <v>0</v>
      </c>
      <c r="D9" s="4">
        <v>2</v>
      </c>
      <c r="E9" s="4">
        <v>0</v>
      </c>
      <c r="F9">
        <f t="shared" si="0"/>
        <v>0.65736821035772641</v>
      </c>
    </row>
    <row r="10" spans="1:12" x14ac:dyDescent="0.3">
      <c r="A10" s="2">
        <v>0.16666666666666666</v>
      </c>
      <c r="B10" s="4">
        <v>0</v>
      </c>
      <c r="C10" s="4">
        <v>0</v>
      </c>
      <c r="D10" s="4">
        <v>2</v>
      </c>
      <c r="E10" s="4">
        <v>0</v>
      </c>
      <c r="F10">
        <f t="shared" si="0"/>
        <v>0.65736821035772641</v>
      </c>
    </row>
    <row r="11" spans="1:12" x14ac:dyDescent="0.3">
      <c r="A11" s="2">
        <v>0.1875</v>
      </c>
      <c r="B11" s="4">
        <v>0</v>
      </c>
      <c r="C11" s="4">
        <v>0</v>
      </c>
      <c r="D11" s="4">
        <v>2</v>
      </c>
      <c r="E11" s="4">
        <v>0</v>
      </c>
      <c r="F11">
        <f t="shared" si="0"/>
        <v>0.65736821035772641</v>
      </c>
    </row>
    <row r="12" spans="1:12" x14ac:dyDescent="0.3">
      <c r="A12" s="2">
        <v>0.20833333333333334</v>
      </c>
      <c r="B12" s="4">
        <v>0</v>
      </c>
      <c r="C12" s="4">
        <v>0</v>
      </c>
      <c r="D12" s="4">
        <v>2</v>
      </c>
      <c r="E12" s="4">
        <v>0</v>
      </c>
      <c r="F12">
        <f t="shared" si="0"/>
        <v>0.65736821035772641</v>
      </c>
    </row>
    <row r="13" spans="1:12" x14ac:dyDescent="0.3">
      <c r="A13" s="2">
        <v>0.22916666666666666</v>
      </c>
      <c r="B13" s="4">
        <v>0</v>
      </c>
      <c r="C13" s="4">
        <v>0</v>
      </c>
      <c r="D13" s="4">
        <v>2</v>
      </c>
      <c r="E13" s="4">
        <v>0</v>
      </c>
      <c r="F13">
        <f t="shared" si="0"/>
        <v>0.65736821035772641</v>
      </c>
    </row>
    <row r="14" spans="1:12" x14ac:dyDescent="0.3">
      <c r="A14" s="2">
        <v>0.25</v>
      </c>
      <c r="B14" s="4">
        <v>10</v>
      </c>
      <c r="C14" s="4">
        <v>11</v>
      </c>
      <c r="D14" s="4">
        <v>9</v>
      </c>
      <c r="E14" s="4">
        <v>0</v>
      </c>
      <c r="F14">
        <f t="shared" si="0"/>
        <v>2.958156946609769</v>
      </c>
    </row>
    <row r="15" spans="1:12" x14ac:dyDescent="0.3">
      <c r="A15" s="2">
        <v>0.27083333333333331</v>
      </c>
      <c r="B15" s="4">
        <v>50</v>
      </c>
      <c r="C15" s="4">
        <v>55</v>
      </c>
      <c r="D15" s="4">
        <v>45</v>
      </c>
      <c r="E15" s="4">
        <v>10</v>
      </c>
      <c r="F15">
        <f t="shared" si="0"/>
        <v>14.790784733048845</v>
      </c>
    </row>
    <row r="16" spans="1:12" x14ac:dyDescent="0.3">
      <c r="A16" s="2">
        <v>0.29166666666666669</v>
      </c>
      <c r="B16" s="4">
        <v>180</v>
      </c>
      <c r="C16" s="4">
        <v>198</v>
      </c>
      <c r="D16" s="4">
        <v>162</v>
      </c>
      <c r="E16" s="4">
        <v>50</v>
      </c>
      <c r="F16">
        <f t="shared" si="0"/>
        <v>53.246825038975842</v>
      </c>
    </row>
    <row r="17" spans="1:6" x14ac:dyDescent="0.3">
      <c r="A17" s="2">
        <v>0.3125</v>
      </c>
      <c r="B17" s="4">
        <v>230</v>
      </c>
      <c r="C17" s="4">
        <v>253</v>
      </c>
      <c r="D17" s="4">
        <v>207</v>
      </c>
      <c r="E17" s="4">
        <v>180</v>
      </c>
      <c r="F17">
        <f t="shared" si="0"/>
        <v>68.03760977202468</v>
      </c>
    </row>
    <row r="18" spans="1:6" x14ac:dyDescent="0.3">
      <c r="A18" s="2">
        <v>0.33333333333333331</v>
      </c>
      <c r="B18" s="4">
        <v>250</v>
      </c>
      <c r="C18" s="4">
        <v>275</v>
      </c>
      <c r="D18" s="4">
        <v>225</v>
      </c>
      <c r="E18" s="4">
        <v>230</v>
      </c>
      <c r="F18">
        <f t="shared" si="0"/>
        <v>73.953923665244218</v>
      </c>
    </row>
    <row r="19" spans="1:6" x14ac:dyDescent="0.3">
      <c r="A19" s="2">
        <v>0.35416666666666669</v>
      </c>
      <c r="B19" s="4">
        <v>245</v>
      </c>
      <c r="C19" s="4">
        <v>270</v>
      </c>
      <c r="D19" s="4">
        <v>230</v>
      </c>
      <c r="E19" s="4">
        <v>250</v>
      </c>
      <c r="F19">
        <f t="shared" si="0"/>
        <v>75.597344191138532</v>
      </c>
    </row>
    <row r="20" spans="1:6" x14ac:dyDescent="0.3">
      <c r="A20" s="2">
        <v>0.375</v>
      </c>
      <c r="B20" s="4">
        <v>235</v>
      </c>
      <c r="C20" s="4">
        <v>259</v>
      </c>
      <c r="D20" s="4">
        <v>221</v>
      </c>
      <c r="E20" s="4">
        <v>245</v>
      </c>
      <c r="F20">
        <f t="shared" si="0"/>
        <v>72.63918724452877</v>
      </c>
    </row>
    <row r="21" spans="1:6" x14ac:dyDescent="0.3">
      <c r="A21" s="2">
        <v>0.39583333333333331</v>
      </c>
      <c r="B21" s="4">
        <v>230</v>
      </c>
      <c r="C21" s="4">
        <v>253</v>
      </c>
      <c r="D21" s="4">
        <v>207</v>
      </c>
      <c r="E21" s="4">
        <v>235</v>
      </c>
      <c r="F21">
        <f t="shared" si="0"/>
        <v>68.03760977202468</v>
      </c>
    </row>
    <row r="22" spans="1:6" x14ac:dyDescent="0.3">
      <c r="A22" s="2">
        <v>0.41666666666666669</v>
      </c>
      <c r="B22" s="4">
        <v>225</v>
      </c>
      <c r="C22" s="4">
        <v>248</v>
      </c>
      <c r="D22" s="4">
        <v>203</v>
      </c>
      <c r="E22" s="4">
        <v>230</v>
      </c>
      <c r="F22">
        <f t="shared" si="0"/>
        <v>66.722873351309232</v>
      </c>
    </row>
    <row r="23" spans="1:6" x14ac:dyDescent="0.3">
      <c r="A23" s="2">
        <v>0.4375</v>
      </c>
      <c r="B23" s="4">
        <v>220</v>
      </c>
      <c r="C23" s="4">
        <v>242</v>
      </c>
      <c r="D23" s="4">
        <v>198</v>
      </c>
      <c r="E23" s="4">
        <v>225</v>
      </c>
      <c r="F23">
        <f t="shared" si="0"/>
        <v>65.079452825414918</v>
      </c>
    </row>
    <row r="24" spans="1:6" x14ac:dyDescent="0.3">
      <c r="A24" s="2">
        <v>0.45833333333333331</v>
      </c>
      <c r="B24" s="4">
        <v>215</v>
      </c>
      <c r="C24" s="4">
        <v>237</v>
      </c>
      <c r="D24" s="4">
        <v>194</v>
      </c>
      <c r="E24" s="4">
        <v>220</v>
      </c>
      <c r="F24">
        <f t="shared" si="0"/>
        <v>63.764716404699463</v>
      </c>
    </row>
    <row r="25" spans="1:6" x14ac:dyDescent="0.3">
      <c r="A25" s="2">
        <v>0.47916666666666669</v>
      </c>
      <c r="B25" s="4">
        <v>210</v>
      </c>
      <c r="C25" s="4">
        <v>231</v>
      </c>
      <c r="D25" s="4">
        <v>189</v>
      </c>
      <c r="E25" s="4">
        <v>215</v>
      </c>
      <c r="F25">
        <f t="shared" si="0"/>
        <v>62.121295878805149</v>
      </c>
    </row>
    <row r="26" spans="1:6" x14ac:dyDescent="0.3">
      <c r="A26" s="2">
        <v>0.5</v>
      </c>
      <c r="B26" s="4">
        <v>205</v>
      </c>
      <c r="C26" s="4">
        <v>226</v>
      </c>
      <c r="D26" s="4">
        <v>185</v>
      </c>
      <c r="E26" s="4">
        <v>210</v>
      </c>
      <c r="F26">
        <f t="shared" si="0"/>
        <v>60.806559458089694</v>
      </c>
    </row>
    <row r="27" spans="1:6" x14ac:dyDescent="0.3">
      <c r="A27" s="2">
        <v>0.52083333333333337</v>
      </c>
      <c r="B27" s="4">
        <v>200</v>
      </c>
      <c r="C27" s="4">
        <v>220</v>
      </c>
      <c r="D27" s="4">
        <v>180</v>
      </c>
      <c r="E27" s="4">
        <v>205</v>
      </c>
      <c r="F27">
        <f t="shared" si="0"/>
        <v>59.16313893219538</v>
      </c>
    </row>
    <row r="28" spans="1:6" x14ac:dyDescent="0.3">
      <c r="A28" s="2">
        <v>0.54166666666666663</v>
      </c>
      <c r="B28" s="4">
        <v>195</v>
      </c>
      <c r="C28" s="4">
        <v>215</v>
      </c>
      <c r="D28" s="4">
        <v>176</v>
      </c>
      <c r="E28" s="4">
        <v>200</v>
      </c>
      <c r="F28">
        <f t="shared" si="0"/>
        <v>57.848402511479925</v>
      </c>
    </row>
    <row r="29" spans="1:6" x14ac:dyDescent="0.3">
      <c r="A29" s="2">
        <v>0.5625</v>
      </c>
      <c r="B29" s="4">
        <v>190</v>
      </c>
      <c r="C29" s="4">
        <v>209</v>
      </c>
      <c r="D29" s="4">
        <v>171</v>
      </c>
      <c r="E29" s="4">
        <v>195</v>
      </c>
      <c r="F29">
        <f t="shared" si="0"/>
        <v>56.204981985585611</v>
      </c>
    </row>
    <row r="30" spans="1:6" x14ac:dyDescent="0.3">
      <c r="A30" s="2">
        <v>0.58333333333333337</v>
      </c>
      <c r="B30" s="4">
        <v>180</v>
      </c>
      <c r="C30" s="4">
        <v>198</v>
      </c>
      <c r="D30" s="4">
        <v>162</v>
      </c>
      <c r="E30" s="4">
        <v>190</v>
      </c>
      <c r="F30">
        <f t="shared" si="0"/>
        <v>53.246825038975842</v>
      </c>
    </row>
    <row r="31" spans="1:6" x14ac:dyDescent="0.3">
      <c r="A31" s="2">
        <v>0.60416666666666663</v>
      </c>
      <c r="B31" s="4">
        <v>150</v>
      </c>
      <c r="C31" s="4">
        <v>165</v>
      </c>
      <c r="D31" s="4">
        <v>135</v>
      </c>
      <c r="E31" s="4">
        <v>180</v>
      </c>
      <c r="F31">
        <f t="shared" si="0"/>
        <v>44.372354199146535</v>
      </c>
    </row>
    <row r="32" spans="1:6" x14ac:dyDescent="0.3">
      <c r="A32" s="2">
        <v>0.625</v>
      </c>
      <c r="B32" s="4">
        <v>100</v>
      </c>
      <c r="C32" s="4">
        <v>110</v>
      </c>
      <c r="D32" s="4">
        <v>90</v>
      </c>
      <c r="E32" s="4">
        <v>150</v>
      </c>
      <c r="F32">
        <f t="shared" si="0"/>
        <v>29.58156946609769</v>
      </c>
    </row>
    <row r="33" spans="1:6" x14ac:dyDescent="0.3">
      <c r="A33" s="2">
        <v>0.64583333333333337</v>
      </c>
      <c r="B33" s="4">
        <v>60</v>
      </c>
      <c r="C33" s="4">
        <v>66</v>
      </c>
      <c r="D33" s="4">
        <v>54</v>
      </c>
      <c r="E33" s="4">
        <v>100</v>
      </c>
      <c r="F33">
        <f t="shared" si="0"/>
        <v>17.748941679658614</v>
      </c>
    </row>
    <row r="34" spans="1:6" x14ac:dyDescent="0.3">
      <c r="A34" s="2">
        <v>0.66666666666666663</v>
      </c>
      <c r="B34" s="4">
        <v>20</v>
      </c>
      <c r="C34" s="4">
        <v>22</v>
      </c>
      <c r="D34" s="4">
        <v>18</v>
      </c>
      <c r="E34" s="4">
        <v>60</v>
      </c>
      <c r="F34">
        <f t="shared" si="0"/>
        <v>5.916313893219538</v>
      </c>
    </row>
    <row r="35" spans="1:6" x14ac:dyDescent="0.3">
      <c r="A35" s="2">
        <v>0.6875</v>
      </c>
      <c r="B35" s="4">
        <v>5</v>
      </c>
      <c r="C35" s="4">
        <v>6</v>
      </c>
      <c r="D35" s="4">
        <v>5</v>
      </c>
      <c r="E35" s="4">
        <v>20</v>
      </c>
      <c r="F35">
        <f t="shared" si="0"/>
        <v>1.643420525894316</v>
      </c>
    </row>
    <row r="36" spans="1:6" x14ac:dyDescent="0.3">
      <c r="A36" s="2">
        <v>0.70833333333333337</v>
      </c>
      <c r="B36" s="4">
        <v>0</v>
      </c>
      <c r="C36" s="4">
        <v>0</v>
      </c>
      <c r="D36" s="4">
        <v>5</v>
      </c>
      <c r="E36" s="4">
        <v>5</v>
      </c>
      <c r="F36">
        <f t="shared" si="0"/>
        <v>1.643420525894316</v>
      </c>
    </row>
    <row r="37" spans="1:6" x14ac:dyDescent="0.3">
      <c r="A37" s="2">
        <v>0.72916666666666663</v>
      </c>
      <c r="B37" s="4">
        <v>0</v>
      </c>
      <c r="C37" s="4">
        <v>0</v>
      </c>
      <c r="D37" s="4">
        <v>5</v>
      </c>
      <c r="E37" s="4">
        <v>0</v>
      </c>
      <c r="F37">
        <f t="shared" si="0"/>
        <v>1.643420525894316</v>
      </c>
    </row>
    <row r="38" spans="1:6" x14ac:dyDescent="0.3">
      <c r="A38" s="2">
        <v>0.75</v>
      </c>
      <c r="B38" s="4">
        <v>0</v>
      </c>
      <c r="C38" s="4">
        <v>0</v>
      </c>
      <c r="D38" s="4">
        <v>5</v>
      </c>
      <c r="E38" s="4">
        <v>0</v>
      </c>
      <c r="F38">
        <f t="shared" si="0"/>
        <v>1.643420525894316</v>
      </c>
    </row>
    <row r="39" spans="1:6" x14ac:dyDescent="0.3">
      <c r="A39" s="2">
        <v>0.77083333333333337</v>
      </c>
      <c r="B39" s="4">
        <v>0</v>
      </c>
      <c r="C39" s="4">
        <v>0</v>
      </c>
      <c r="D39" s="4">
        <v>5</v>
      </c>
      <c r="E39" s="4">
        <v>0</v>
      </c>
      <c r="F39">
        <f t="shared" si="0"/>
        <v>1.643420525894316</v>
      </c>
    </row>
    <row r="40" spans="1:6" x14ac:dyDescent="0.3">
      <c r="A40" s="2">
        <v>0.79166666666666663</v>
      </c>
      <c r="B40" s="4">
        <v>0</v>
      </c>
      <c r="C40" s="4">
        <v>0</v>
      </c>
      <c r="D40" s="4">
        <v>5</v>
      </c>
      <c r="E40" s="4">
        <v>0</v>
      </c>
      <c r="F40">
        <f t="shared" si="0"/>
        <v>1.643420525894316</v>
      </c>
    </row>
    <row r="41" spans="1:6" x14ac:dyDescent="0.3">
      <c r="A41" s="2">
        <v>0.8125</v>
      </c>
      <c r="B41" s="4">
        <v>0</v>
      </c>
      <c r="C41" s="4">
        <v>0</v>
      </c>
      <c r="D41" s="4">
        <v>5</v>
      </c>
      <c r="E41" s="4">
        <v>0</v>
      </c>
      <c r="F41">
        <f t="shared" si="0"/>
        <v>1.643420525894316</v>
      </c>
    </row>
    <row r="42" spans="1:6" x14ac:dyDescent="0.3">
      <c r="A42" s="2">
        <v>0.83333333333333337</v>
      </c>
      <c r="B42" s="4">
        <v>0</v>
      </c>
      <c r="C42" s="4">
        <v>0</v>
      </c>
      <c r="D42" s="4">
        <v>5</v>
      </c>
      <c r="E42" s="4">
        <v>0</v>
      </c>
      <c r="F42">
        <f t="shared" si="0"/>
        <v>1.643420525894316</v>
      </c>
    </row>
    <row r="43" spans="1:6" x14ac:dyDescent="0.3">
      <c r="A43" s="2">
        <v>0.85416666666666663</v>
      </c>
      <c r="B43" s="4">
        <v>0</v>
      </c>
      <c r="C43" s="4">
        <v>0</v>
      </c>
      <c r="D43" s="4">
        <v>2</v>
      </c>
      <c r="E43" s="4">
        <v>0</v>
      </c>
      <c r="F43">
        <f t="shared" si="0"/>
        <v>0.65736821035772641</v>
      </c>
    </row>
    <row r="44" spans="1:6" x14ac:dyDescent="0.3">
      <c r="A44" s="2">
        <v>0.875</v>
      </c>
      <c r="B44" s="4">
        <v>0</v>
      </c>
      <c r="C44" s="4">
        <v>0</v>
      </c>
      <c r="D44" s="4">
        <v>5</v>
      </c>
      <c r="E44" s="4">
        <v>0</v>
      </c>
      <c r="F44">
        <f t="shared" si="0"/>
        <v>1.643420525894316</v>
      </c>
    </row>
    <row r="45" spans="1:6" x14ac:dyDescent="0.3">
      <c r="A45" s="2">
        <v>0.89583333333333337</v>
      </c>
      <c r="B45" s="4">
        <v>0</v>
      </c>
      <c r="C45" s="4">
        <v>0</v>
      </c>
      <c r="D45" s="4">
        <v>5</v>
      </c>
      <c r="E45" s="4">
        <v>0</v>
      </c>
      <c r="F45">
        <f t="shared" si="0"/>
        <v>1.643420525894316</v>
      </c>
    </row>
    <row r="46" spans="1:6" x14ac:dyDescent="0.3">
      <c r="A46" s="2">
        <v>0.91666666666666663</v>
      </c>
      <c r="B46" s="4">
        <v>0</v>
      </c>
      <c r="C46" s="4">
        <v>0</v>
      </c>
      <c r="D46" s="4">
        <v>5</v>
      </c>
      <c r="E46" s="4">
        <v>0</v>
      </c>
      <c r="F46">
        <f t="shared" si="0"/>
        <v>1.643420525894316</v>
      </c>
    </row>
    <row r="47" spans="1:6" x14ac:dyDescent="0.3">
      <c r="A47" s="2">
        <v>0.9375</v>
      </c>
      <c r="B47" s="4">
        <v>0</v>
      </c>
      <c r="C47" s="4">
        <v>0</v>
      </c>
      <c r="D47" s="4">
        <v>5</v>
      </c>
      <c r="E47" s="4">
        <v>0</v>
      </c>
      <c r="F47">
        <f t="shared" si="0"/>
        <v>1.643420525894316</v>
      </c>
    </row>
    <row r="48" spans="1:6" x14ac:dyDescent="0.3">
      <c r="A48" s="2">
        <v>0.95833333333333337</v>
      </c>
      <c r="B48" s="4">
        <v>0</v>
      </c>
      <c r="C48" s="4">
        <v>0</v>
      </c>
      <c r="D48" s="4">
        <v>5</v>
      </c>
      <c r="E48" s="4">
        <v>0</v>
      </c>
      <c r="F48">
        <f t="shared" si="0"/>
        <v>1.643420525894316</v>
      </c>
    </row>
    <row r="49" spans="1:6" x14ac:dyDescent="0.3">
      <c r="A49" s="2">
        <v>0.97916666666666663</v>
      </c>
      <c r="B49" s="4">
        <v>0</v>
      </c>
      <c r="C49" s="4">
        <v>0</v>
      </c>
      <c r="D49" s="4">
        <v>5</v>
      </c>
      <c r="E49" s="4">
        <v>0</v>
      </c>
      <c r="F49">
        <f t="shared" si="0"/>
        <v>1.643420525894316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F2" sqref="F2:F49"/>
    </sheetView>
  </sheetViews>
  <sheetFormatPr defaultRowHeight="14.4" x14ac:dyDescent="0.3"/>
  <cols>
    <col min="5" max="5" width="21.77734375" customWidth="1"/>
  </cols>
  <sheetData>
    <row r="1" spans="1:9" x14ac:dyDescent="0.3">
      <c r="A1" s="1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9" x14ac:dyDescent="0.3">
      <c r="A2" s="2">
        <v>0</v>
      </c>
      <c r="B2" s="4">
        <v>5</v>
      </c>
      <c r="C2" s="4">
        <v>0</v>
      </c>
      <c r="D2" s="4">
        <v>0</v>
      </c>
      <c r="E2" s="4">
        <v>0</v>
      </c>
      <c r="F2">
        <f>B2*$I$6</f>
        <v>1.643420525894316</v>
      </c>
    </row>
    <row r="3" spans="1:9" x14ac:dyDescent="0.3">
      <c r="A3" s="2">
        <v>2.0833333333333332E-2</v>
      </c>
      <c r="B3" s="4">
        <v>5</v>
      </c>
      <c r="C3" s="4">
        <v>0</v>
      </c>
      <c r="D3" s="4">
        <v>0</v>
      </c>
      <c r="E3" s="4">
        <v>0</v>
      </c>
      <c r="F3">
        <f t="shared" ref="F3:F49" si="0">B3*$I$6</f>
        <v>1.643420525894316</v>
      </c>
    </row>
    <row r="4" spans="1:9" x14ac:dyDescent="0.3">
      <c r="A4" s="2">
        <v>4.1666666666666664E-2</v>
      </c>
      <c r="B4" s="4">
        <v>5</v>
      </c>
      <c r="C4" s="4">
        <v>0</v>
      </c>
      <c r="D4" s="4">
        <v>0</v>
      </c>
      <c r="E4" s="4">
        <v>0</v>
      </c>
      <c r="F4">
        <f t="shared" si="0"/>
        <v>1.643420525894316</v>
      </c>
    </row>
    <row r="5" spans="1:9" x14ac:dyDescent="0.3">
      <c r="A5" s="2">
        <v>6.25E-2</v>
      </c>
      <c r="B5" s="4">
        <v>5</v>
      </c>
      <c r="C5" s="4">
        <v>0</v>
      </c>
      <c r="D5" s="4">
        <v>0</v>
      </c>
      <c r="E5" s="4">
        <v>0</v>
      </c>
      <c r="F5">
        <f t="shared" si="0"/>
        <v>1.643420525894316</v>
      </c>
      <c r="H5" t="s">
        <v>38</v>
      </c>
      <c r="I5">
        <v>0.95</v>
      </c>
    </row>
    <row r="6" spans="1:9" x14ac:dyDescent="0.3">
      <c r="A6" s="2">
        <v>8.3333333333333329E-2</v>
      </c>
      <c r="B6" s="4">
        <v>5</v>
      </c>
      <c r="C6" s="4">
        <v>0</v>
      </c>
      <c r="D6" s="4">
        <v>0</v>
      </c>
      <c r="E6" s="4">
        <v>0</v>
      </c>
      <c r="F6">
        <f t="shared" si="0"/>
        <v>1.643420525894316</v>
      </c>
      <c r="I6">
        <f>TAN(ACOS(I5))</f>
        <v>0.32868410517886321</v>
      </c>
    </row>
    <row r="7" spans="1:9" x14ac:dyDescent="0.3">
      <c r="A7" s="2">
        <v>0.10416666666666667</v>
      </c>
      <c r="B7" s="4">
        <v>5</v>
      </c>
      <c r="C7" s="4">
        <v>0</v>
      </c>
      <c r="D7" s="4">
        <v>0</v>
      </c>
      <c r="E7" s="4">
        <v>0</v>
      </c>
      <c r="F7">
        <f t="shared" si="0"/>
        <v>1.643420525894316</v>
      </c>
    </row>
    <row r="8" spans="1:9" x14ac:dyDescent="0.3">
      <c r="A8" s="2">
        <v>0.125</v>
      </c>
      <c r="B8" s="4">
        <v>5</v>
      </c>
      <c r="C8" s="4">
        <v>0</v>
      </c>
      <c r="D8" s="4">
        <v>0</v>
      </c>
      <c r="E8" s="4">
        <v>0</v>
      </c>
      <c r="F8">
        <f t="shared" si="0"/>
        <v>1.643420525894316</v>
      </c>
    </row>
    <row r="9" spans="1:9" x14ac:dyDescent="0.3">
      <c r="A9" s="2">
        <v>0.14583333333333334</v>
      </c>
      <c r="B9" s="4">
        <v>5</v>
      </c>
      <c r="C9" s="4">
        <v>0</v>
      </c>
      <c r="D9" s="4">
        <v>0</v>
      </c>
      <c r="E9" s="4">
        <v>0</v>
      </c>
      <c r="F9">
        <f t="shared" si="0"/>
        <v>1.643420525894316</v>
      </c>
    </row>
    <row r="10" spans="1:9" x14ac:dyDescent="0.3">
      <c r="A10" s="2">
        <v>0.16666666666666666</v>
      </c>
      <c r="B10" s="4">
        <v>5</v>
      </c>
      <c r="C10" s="4">
        <v>0</v>
      </c>
      <c r="D10" s="4">
        <v>0</v>
      </c>
      <c r="E10" s="4">
        <v>0</v>
      </c>
      <c r="F10">
        <f t="shared" si="0"/>
        <v>1.643420525894316</v>
      </c>
    </row>
    <row r="11" spans="1:9" x14ac:dyDescent="0.3">
      <c r="A11" s="2">
        <v>0.1875</v>
      </c>
      <c r="B11" s="4">
        <v>5</v>
      </c>
      <c r="C11" s="4">
        <v>0</v>
      </c>
      <c r="D11" s="4">
        <v>0</v>
      </c>
      <c r="E11" s="4">
        <v>0</v>
      </c>
      <c r="F11">
        <f t="shared" si="0"/>
        <v>1.643420525894316</v>
      </c>
    </row>
    <row r="12" spans="1:9" x14ac:dyDescent="0.3">
      <c r="A12" s="2">
        <v>0.20833333333333334</v>
      </c>
      <c r="B12" s="4">
        <v>5</v>
      </c>
      <c r="C12" s="4">
        <v>0</v>
      </c>
      <c r="D12" s="4">
        <v>0</v>
      </c>
      <c r="E12" s="4">
        <v>0</v>
      </c>
      <c r="F12">
        <f t="shared" si="0"/>
        <v>1.643420525894316</v>
      </c>
    </row>
    <row r="13" spans="1:9" x14ac:dyDescent="0.3">
      <c r="A13" s="2">
        <v>0.22916666666666666</v>
      </c>
      <c r="B13" s="4">
        <v>5</v>
      </c>
      <c r="C13" s="4">
        <v>0</v>
      </c>
      <c r="D13" s="4">
        <v>0</v>
      </c>
      <c r="E13" s="4">
        <v>0</v>
      </c>
      <c r="F13">
        <f t="shared" si="0"/>
        <v>1.643420525894316</v>
      </c>
    </row>
    <row r="14" spans="1:9" x14ac:dyDescent="0.3">
      <c r="A14" s="2">
        <v>0.25</v>
      </c>
      <c r="B14" s="4">
        <v>20</v>
      </c>
      <c r="C14" s="4">
        <v>22</v>
      </c>
      <c r="D14" s="4">
        <v>18</v>
      </c>
      <c r="E14" s="4">
        <v>0</v>
      </c>
      <c r="F14">
        <f t="shared" si="0"/>
        <v>6.5736821035772639</v>
      </c>
    </row>
    <row r="15" spans="1:9" x14ac:dyDescent="0.3">
      <c r="A15" s="2">
        <v>0.27083333333333331</v>
      </c>
      <c r="B15" s="4">
        <v>70</v>
      </c>
      <c r="C15" s="4">
        <v>77</v>
      </c>
      <c r="D15" s="4">
        <v>63</v>
      </c>
      <c r="E15" s="4">
        <v>20</v>
      </c>
      <c r="F15">
        <f t="shared" si="0"/>
        <v>23.007887362520425</v>
      </c>
    </row>
    <row r="16" spans="1:9" x14ac:dyDescent="0.3">
      <c r="A16" s="2">
        <v>0.29166666666666669</v>
      </c>
      <c r="B16" s="4">
        <v>320</v>
      </c>
      <c r="C16" s="4">
        <v>352</v>
      </c>
      <c r="D16" s="4">
        <v>288</v>
      </c>
      <c r="E16" s="4">
        <v>70</v>
      </c>
      <c r="F16">
        <f t="shared" si="0"/>
        <v>105.17891365723622</v>
      </c>
    </row>
    <row r="17" spans="1:6" x14ac:dyDescent="0.3">
      <c r="A17" s="2">
        <v>0.3125</v>
      </c>
      <c r="B17" s="4">
        <v>315</v>
      </c>
      <c r="C17" s="4">
        <v>347</v>
      </c>
      <c r="D17" s="4">
        <v>284</v>
      </c>
      <c r="E17" s="4">
        <v>320</v>
      </c>
      <c r="F17">
        <f t="shared" si="0"/>
        <v>103.53549313134191</v>
      </c>
    </row>
    <row r="18" spans="1:6" x14ac:dyDescent="0.3">
      <c r="A18" s="2">
        <v>0.33333333333333331</v>
      </c>
      <c r="B18" s="4">
        <v>305</v>
      </c>
      <c r="C18" s="4">
        <v>336</v>
      </c>
      <c r="D18" s="4">
        <v>275</v>
      </c>
      <c r="E18" s="4">
        <v>315</v>
      </c>
      <c r="F18">
        <f t="shared" si="0"/>
        <v>100.24865207955328</v>
      </c>
    </row>
    <row r="19" spans="1:6" x14ac:dyDescent="0.3">
      <c r="A19" s="2">
        <v>0.35416666666666669</v>
      </c>
      <c r="B19" s="4">
        <v>295</v>
      </c>
      <c r="C19" s="4">
        <v>325</v>
      </c>
      <c r="D19" s="4">
        <v>266</v>
      </c>
      <c r="E19" s="4">
        <v>305</v>
      </c>
      <c r="F19">
        <f t="shared" si="0"/>
        <v>96.961811027764639</v>
      </c>
    </row>
    <row r="20" spans="1:6" x14ac:dyDescent="0.3">
      <c r="A20" s="2">
        <v>0.375</v>
      </c>
      <c r="B20" s="4">
        <v>290</v>
      </c>
      <c r="C20" s="4">
        <v>319</v>
      </c>
      <c r="D20" s="4">
        <v>261</v>
      </c>
      <c r="E20" s="4">
        <v>295</v>
      </c>
      <c r="F20">
        <f t="shared" si="0"/>
        <v>95.318390501870326</v>
      </c>
    </row>
    <row r="21" spans="1:6" x14ac:dyDescent="0.3">
      <c r="A21" s="2">
        <v>0.39583333333333331</v>
      </c>
      <c r="B21" s="4">
        <v>285</v>
      </c>
      <c r="C21" s="4">
        <v>314</v>
      </c>
      <c r="D21" s="4">
        <v>257</v>
      </c>
      <c r="E21" s="4">
        <v>290</v>
      </c>
      <c r="F21">
        <f t="shared" si="0"/>
        <v>93.674969975976012</v>
      </c>
    </row>
    <row r="22" spans="1:6" x14ac:dyDescent="0.3">
      <c r="A22" s="2">
        <v>0.41666666666666669</v>
      </c>
      <c r="B22" s="4">
        <v>280</v>
      </c>
      <c r="C22" s="4">
        <v>308</v>
      </c>
      <c r="D22" s="4">
        <v>252</v>
      </c>
      <c r="E22" s="4">
        <v>285</v>
      </c>
      <c r="F22">
        <f t="shared" si="0"/>
        <v>92.031549450081698</v>
      </c>
    </row>
    <row r="23" spans="1:6" x14ac:dyDescent="0.3">
      <c r="A23" s="2">
        <v>0.4375</v>
      </c>
      <c r="B23" s="4">
        <v>275</v>
      </c>
      <c r="C23" s="4">
        <v>303</v>
      </c>
      <c r="D23" s="4">
        <v>248</v>
      </c>
      <c r="E23" s="4">
        <v>280</v>
      </c>
      <c r="F23">
        <f t="shared" si="0"/>
        <v>90.388128924187384</v>
      </c>
    </row>
    <row r="24" spans="1:6" x14ac:dyDescent="0.3">
      <c r="A24" s="2">
        <v>0.45833333333333331</v>
      </c>
      <c r="B24" s="4">
        <v>270</v>
      </c>
      <c r="C24" s="4">
        <v>297</v>
      </c>
      <c r="D24" s="4">
        <v>243</v>
      </c>
      <c r="E24" s="4">
        <v>275</v>
      </c>
      <c r="F24">
        <f t="shared" si="0"/>
        <v>88.744708398293071</v>
      </c>
    </row>
    <row r="25" spans="1:6" x14ac:dyDescent="0.3">
      <c r="A25" s="2">
        <v>0.47916666666666669</v>
      </c>
      <c r="B25" s="4">
        <v>265</v>
      </c>
      <c r="C25" s="4">
        <v>292</v>
      </c>
      <c r="D25" s="4">
        <v>239</v>
      </c>
      <c r="E25" s="4">
        <v>270</v>
      </c>
      <c r="F25">
        <f t="shared" si="0"/>
        <v>87.101287872398743</v>
      </c>
    </row>
    <row r="26" spans="1:6" x14ac:dyDescent="0.3">
      <c r="A26" s="2">
        <v>0.5</v>
      </c>
      <c r="B26" s="4">
        <v>260</v>
      </c>
      <c r="C26" s="4">
        <v>286</v>
      </c>
      <c r="D26" s="4">
        <v>234</v>
      </c>
      <c r="E26" s="4">
        <v>265</v>
      </c>
      <c r="F26">
        <f t="shared" si="0"/>
        <v>85.457867346504429</v>
      </c>
    </row>
    <row r="27" spans="1:6" x14ac:dyDescent="0.3">
      <c r="A27" s="2">
        <v>0.52083333333333337</v>
      </c>
      <c r="B27" s="4">
        <v>255</v>
      </c>
      <c r="C27" s="4">
        <v>281</v>
      </c>
      <c r="D27" s="4">
        <v>230</v>
      </c>
      <c r="E27" s="4">
        <v>260</v>
      </c>
      <c r="F27">
        <f t="shared" si="0"/>
        <v>83.814446820610115</v>
      </c>
    </row>
    <row r="28" spans="1:6" x14ac:dyDescent="0.3">
      <c r="A28" s="2">
        <v>0.54166666666666663</v>
      </c>
      <c r="B28" s="4">
        <v>250</v>
      </c>
      <c r="C28" s="4">
        <v>275</v>
      </c>
      <c r="D28" s="4">
        <v>225</v>
      </c>
      <c r="E28" s="4">
        <v>255</v>
      </c>
      <c r="F28">
        <f t="shared" si="0"/>
        <v>82.171026294715801</v>
      </c>
    </row>
    <row r="29" spans="1:6" x14ac:dyDescent="0.3">
      <c r="A29" s="2">
        <v>0.5625</v>
      </c>
      <c r="B29" s="4">
        <v>245</v>
      </c>
      <c r="C29" s="4">
        <v>270</v>
      </c>
      <c r="D29" s="4">
        <v>221</v>
      </c>
      <c r="E29" s="4">
        <v>250</v>
      </c>
      <c r="F29">
        <f t="shared" si="0"/>
        <v>80.527605768821488</v>
      </c>
    </row>
    <row r="30" spans="1:6" x14ac:dyDescent="0.3">
      <c r="A30" s="2">
        <v>0.58333333333333337</v>
      </c>
      <c r="B30" s="4">
        <v>240</v>
      </c>
      <c r="C30" s="4">
        <v>264</v>
      </c>
      <c r="D30" s="4">
        <v>216</v>
      </c>
      <c r="E30" s="4">
        <v>245</v>
      </c>
      <c r="F30">
        <f t="shared" si="0"/>
        <v>78.884185242927174</v>
      </c>
    </row>
    <row r="31" spans="1:6" x14ac:dyDescent="0.3">
      <c r="A31" s="2">
        <v>0.60416666666666663</v>
      </c>
      <c r="B31" s="4">
        <v>230</v>
      </c>
      <c r="C31" s="4">
        <v>253</v>
      </c>
      <c r="D31" s="4">
        <v>207</v>
      </c>
      <c r="E31" s="4">
        <v>240</v>
      </c>
      <c r="F31">
        <f t="shared" si="0"/>
        <v>75.597344191138532</v>
      </c>
    </row>
    <row r="32" spans="1:6" x14ac:dyDescent="0.3">
      <c r="A32" s="2">
        <v>0.625</v>
      </c>
      <c r="B32" s="4">
        <v>200</v>
      </c>
      <c r="C32" s="4">
        <v>220</v>
      </c>
      <c r="D32" s="4">
        <v>180</v>
      </c>
      <c r="E32" s="4">
        <v>230</v>
      </c>
      <c r="F32">
        <f t="shared" si="0"/>
        <v>65.736821035772635</v>
      </c>
    </row>
    <row r="33" spans="1:6" x14ac:dyDescent="0.3">
      <c r="A33" s="2">
        <v>0.64583333333333337</v>
      </c>
      <c r="B33" s="4">
        <v>120</v>
      </c>
      <c r="C33" s="4">
        <v>132</v>
      </c>
      <c r="D33" s="4">
        <v>108</v>
      </c>
      <c r="E33" s="4">
        <v>200</v>
      </c>
      <c r="F33">
        <f t="shared" si="0"/>
        <v>39.442092621463587</v>
      </c>
    </row>
    <row r="34" spans="1:6" x14ac:dyDescent="0.3">
      <c r="A34" s="2">
        <v>0.66666666666666663</v>
      </c>
      <c r="B34" s="4">
        <v>60</v>
      </c>
      <c r="C34" s="4">
        <v>66</v>
      </c>
      <c r="D34" s="4">
        <v>54</v>
      </c>
      <c r="E34" s="4">
        <v>120</v>
      </c>
      <c r="F34">
        <f t="shared" si="0"/>
        <v>19.721046310731793</v>
      </c>
    </row>
    <row r="35" spans="1:6" x14ac:dyDescent="0.3">
      <c r="A35" s="2">
        <v>0.6875</v>
      </c>
      <c r="B35" s="4">
        <v>20</v>
      </c>
      <c r="C35" s="4">
        <v>22</v>
      </c>
      <c r="D35" s="4">
        <v>18</v>
      </c>
      <c r="E35" s="4">
        <v>60</v>
      </c>
      <c r="F35">
        <f t="shared" si="0"/>
        <v>6.5736821035772639</v>
      </c>
    </row>
    <row r="36" spans="1:6" x14ac:dyDescent="0.3">
      <c r="A36" s="2">
        <v>0.70833333333333337</v>
      </c>
      <c r="B36" s="4">
        <v>5</v>
      </c>
      <c r="C36" s="4">
        <v>6</v>
      </c>
      <c r="D36" s="4">
        <v>5</v>
      </c>
      <c r="E36" s="4">
        <v>20</v>
      </c>
      <c r="F36">
        <f t="shared" si="0"/>
        <v>1.643420525894316</v>
      </c>
    </row>
    <row r="37" spans="1:6" x14ac:dyDescent="0.3">
      <c r="A37" s="2">
        <v>0.72916666666666663</v>
      </c>
      <c r="B37" s="4">
        <v>5</v>
      </c>
      <c r="C37" s="4">
        <v>0</v>
      </c>
      <c r="D37" s="4">
        <v>0</v>
      </c>
      <c r="E37" s="4">
        <v>5</v>
      </c>
      <c r="F37">
        <f t="shared" si="0"/>
        <v>1.643420525894316</v>
      </c>
    </row>
    <row r="38" spans="1:6" x14ac:dyDescent="0.3">
      <c r="A38" s="2">
        <v>0.75</v>
      </c>
      <c r="B38" s="4">
        <v>5</v>
      </c>
      <c r="C38" s="4">
        <v>0</v>
      </c>
      <c r="D38" s="4">
        <v>0</v>
      </c>
      <c r="E38" s="4">
        <v>0</v>
      </c>
      <c r="F38">
        <f t="shared" si="0"/>
        <v>1.643420525894316</v>
      </c>
    </row>
    <row r="39" spans="1:6" x14ac:dyDescent="0.3">
      <c r="A39" s="2">
        <v>0.77083333333333337</v>
      </c>
      <c r="B39" s="4">
        <v>5</v>
      </c>
      <c r="C39" s="4">
        <v>0</v>
      </c>
      <c r="D39" s="4">
        <v>0</v>
      </c>
      <c r="E39" s="4">
        <v>0</v>
      </c>
      <c r="F39">
        <f t="shared" si="0"/>
        <v>1.643420525894316</v>
      </c>
    </row>
    <row r="40" spans="1:6" x14ac:dyDescent="0.3">
      <c r="A40" s="2">
        <v>0.79166666666666663</v>
      </c>
      <c r="B40" s="4">
        <v>5</v>
      </c>
      <c r="C40" s="4">
        <v>0</v>
      </c>
      <c r="D40" s="4">
        <v>0</v>
      </c>
      <c r="E40" s="4">
        <v>0</v>
      </c>
      <c r="F40">
        <f t="shared" si="0"/>
        <v>1.643420525894316</v>
      </c>
    </row>
    <row r="41" spans="1:6" x14ac:dyDescent="0.3">
      <c r="A41" s="2">
        <v>0.8125</v>
      </c>
      <c r="B41" s="4">
        <v>5</v>
      </c>
      <c r="C41" s="4">
        <v>0</v>
      </c>
      <c r="D41" s="4">
        <v>0</v>
      </c>
      <c r="E41" s="4">
        <v>0</v>
      </c>
      <c r="F41">
        <f t="shared" si="0"/>
        <v>1.643420525894316</v>
      </c>
    </row>
    <row r="42" spans="1:6" x14ac:dyDescent="0.3">
      <c r="A42" s="2">
        <v>0.83333333333333337</v>
      </c>
      <c r="B42" s="4">
        <v>5</v>
      </c>
      <c r="C42" s="4">
        <v>0</v>
      </c>
      <c r="D42" s="4">
        <v>0</v>
      </c>
      <c r="E42" s="4">
        <v>0</v>
      </c>
      <c r="F42">
        <f t="shared" si="0"/>
        <v>1.643420525894316</v>
      </c>
    </row>
    <row r="43" spans="1:6" x14ac:dyDescent="0.3">
      <c r="A43" s="2">
        <v>0.85416666666666663</v>
      </c>
      <c r="B43" s="4">
        <v>0</v>
      </c>
      <c r="C43" s="4">
        <v>0</v>
      </c>
      <c r="D43" s="4">
        <v>0</v>
      </c>
      <c r="E43" s="4">
        <v>0</v>
      </c>
      <c r="F43">
        <f t="shared" si="0"/>
        <v>0</v>
      </c>
    </row>
    <row r="44" spans="1:6" x14ac:dyDescent="0.3">
      <c r="A44" s="2">
        <v>0.875</v>
      </c>
      <c r="B44" s="4">
        <v>5</v>
      </c>
      <c r="C44" s="4">
        <v>0</v>
      </c>
      <c r="D44" s="4">
        <v>0</v>
      </c>
      <c r="E44" s="4">
        <v>0</v>
      </c>
      <c r="F44">
        <f t="shared" si="0"/>
        <v>1.643420525894316</v>
      </c>
    </row>
    <row r="45" spans="1:6" x14ac:dyDescent="0.3">
      <c r="A45" s="2">
        <v>0.89583333333333337</v>
      </c>
      <c r="B45" s="4">
        <v>5</v>
      </c>
      <c r="C45" s="4">
        <v>0</v>
      </c>
      <c r="D45" s="4">
        <v>0</v>
      </c>
      <c r="E45" s="4">
        <v>0</v>
      </c>
      <c r="F45">
        <f t="shared" si="0"/>
        <v>1.643420525894316</v>
      </c>
    </row>
    <row r="46" spans="1:6" x14ac:dyDescent="0.3">
      <c r="A46" s="2">
        <v>0.91666666666666663</v>
      </c>
      <c r="B46" s="4">
        <v>5</v>
      </c>
      <c r="C46" s="4">
        <v>0</v>
      </c>
      <c r="D46" s="4">
        <v>0</v>
      </c>
      <c r="E46" s="4">
        <v>0</v>
      </c>
      <c r="F46">
        <f t="shared" si="0"/>
        <v>1.643420525894316</v>
      </c>
    </row>
    <row r="47" spans="1:6" x14ac:dyDescent="0.3">
      <c r="A47" s="2">
        <v>0.9375</v>
      </c>
      <c r="B47" s="4">
        <v>5</v>
      </c>
      <c r="C47" s="4">
        <v>0</v>
      </c>
      <c r="D47" s="4">
        <v>0</v>
      </c>
      <c r="E47" s="4">
        <v>0</v>
      </c>
      <c r="F47">
        <f t="shared" si="0"/>
        <v>1.643420525894316</v>
      </c>
    </row>
    <row r="48" spans="1:6" x14ac:dyDescent="0.3">
      <c r="A48" s="2">
        <v>0.95833333333333337</v>
      </c>
      <c r="B48" s="4">
        <v>5</v>
      </c>
      <c r="C48" s="4">
        <v>0</v>
      </c>
      <c r="D48" s="4">
        <v>0</v>
      </c>
      <c r="E48" s="4">
        <v>0</v>
      </c>
      <c r="F48">
        <f t="shared" si="0"/>
        <v>1.643420525894316</v>
      </c>
    </row>
    <row r="49" spans="1:6" x14ac:dyDescent="0.3">
      <c r="A49" s="2">
        <v>0.97916666666666663</v>
      </c>
      <c r="B49" s="4">
        <v>5</v>
      </c>
      <c r="C49" s="4">
        <v>0</v>
      </c>
      <c r="D49" s="4">
        <v>0</v>
      </c>
      <c r="E49" s="4">
        <v>0</v>
      </c>
      <c r="F49">
        <f t="shared" si="0"/>
        <v>1.643420525894316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C31" sqref="C31"/>
    </sheetView>
  </sheetViews>
  <sheetFormatPr defaultRowHeight="14.4" x14ac:dyDescent="0.3"/>
  <sheetData>
    <row r="1" spans="1:5" ht="28.8" x14ac:dyDescent="0.3">
      <c r="A1" s="1" t="s">
        <v>9</v>
      </c>
      <c r="B1" s="1" t="s">
        <v>24</v>
      </c>
      <c r="C1" s="1" t="s">
        <v>25</v>
      </c>
      <c r="D1" s="1" t="s">
        <v>26</v>
      </c>
      <c r="E1" s="1" t="s">
        <v>27</v>
      </c>
    </row>
    <row r="2" spans="1:5" x14ac:dyDescent="0.3">
      <c r="A2" s="3">
        <v>645</v>
      </c>
      <c r="B2" s="3">
        <v>50</v>
      </c>
      <c r="C2" s="3">
        <v>2</v>
      </c>
      <c r="D2" s="3">
        <v>5</v>
      </c>
      <c r="E2" s="3">
        <v>10</v>
      </c>
    </row>
    <row r="3" spans="1:5" x14ac:dyDescent="0.3">
      <c r="A3" s="3">
        <v>646</v>
      </c>
      <c r="B3" s="3">
        <v>50</v>
      </c>
      <c r="C3" s="3">
        <v>2</v>
      </c>
      <c r="D3" s="3">
        <v>5</v>
      </c>
      <c r="E3" s="3">
        <v>10</v>
      </c>
    </row>
    <row r="4" spans="1:5" x14ac:dyDescent="0.3">
      <c r="A4" s="3">
        <v>652</v>
      </c>
      <c r="B4" s="3">
        <v>55</v>
      </c>
      <c r="C4" s="3">
        <v>2</v>
      </c>
      <c r="D4" s="3">
        <v>6</v>
      </c>
      <c r="E4" s="3">
        <v>11</v>
      </c>
    </row>
    <row r="5" spans="1:5" x14ac:dyDescent="0.3">
      <c r="A5" s="3">
        <v>671</v>
      </c>
      <c r="B5" s="3">
        <v>65</v>
      </c>
      <c r="C5" s="3">
        <v>3</v>
      </c>
      <c r="D5" s="3">
        <v>7</v>
      </c>
      <c r="E5" s="3">
        <v>13</v>
      </c>
    </row>
    <row r="6" spans="1:5" x14ac:dyDescent="0.3">
      <c r="A6" s="3">
        <v>675</v>
      </c>
      <c r="B6" s="3">
        <v>70</v>
      </c>
      <c r="C6" s="3">
        <v>3</v>
      </c>
      <c r="D6" s="3">
        <v>7</v>
      </c>
      <c r="E6" s="3">
        <v>14</v>
      </c>
    </row>
    <row r="7" spans="1:5" x14ac:dyDescent="0.3">
      <c r="A7" s="3">
        <v>692</v>
      </c>
      <c r="B7" s="3">
        <v>60</v>
      </c>
      <c r="C7" s="3">
        <v>2</v>
      </c>
      <c r="D7" s="3">
        <v>5</v>
      </c>
      <c r="E7" s="3">
        <v>12</v>
      </c>
    </row>
    <row r="8" spans="1:5" x14ac:dyDescent="0.3">
      <c r="A8" s="6" t="s">
        <v>15</v>
      </c>
      <c r="B8" s="6">
        <v>350</v>
      </c>
      <c r="C8" s="6">
        <v>14</v>
      </c>
      <c r="D8" s="6">
        <v>35</v>
      </c>
      <c r="E8" s="6">
        <v>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4E25C4981CB14F8799B74819B7AC08" ma:contentTypeVersion="19" ma:contentTypeDescription="Create a new document." ma:contentTypeScope="" ma:versionID="18d4b79e7e30ffb061354ebd9b6fb1ea">
  <xsd:schema xmlns:xsd="http://www.w3.org/2001/XMLSchema" xmlns:xs="http://www.w3.org/2001/XMLSchema" xmlns:p="http://schemas.microsoft.com/office/2006/metadata/properties" xmlns:ns2="f67d1f72-31b2-4db8-9eba-6a53a0e1fea9" xmlns:ns3="a34d2c86-9072-4ad0-aac0-6de0c221a924" targetNamespace="http://schemas.microsoft.com/office/2006/metadata/properties" ma:root="true" ma:fieldsID="4fb9824bbe181eb93ec28b43918b8331" ns2:_="" ns3:_="">
    <xsd:import namespace="f67d1f72-31b2-4db8-9eba-6a53a0e1fea9"/>
    <xsd:import namespace="a34d2c86-9072-4ad0-aac0-6de0c221a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d1f72-31b2-4db8-9eba-6a53a0e1fe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37fece0-7c67-4b6d-b059-36af53aee6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d2c86-9072-4ad0-aac0-6de0c221a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435a2cd-b9e7-4914-9da1-8e74cad9c42d}" ma:internalName="TaxCatchAll" ma:showField="CatchAllData" ma:web="a34d2c86-9072-4ad0-aac0-6de0c221a9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4d2c86-9072-4ad0-aac0-6de0c221a924" xsi:nil="true"/>
    <lcf76f155ced4ddcb4097134ff3c332f xmlns="f67d1f72-31b2-4db8-9eba-6a53a0e1fe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3FA1B8-A7EE-4C7F-80F9-7DA352D41A50}"/>
</file>

<file path=customXml/itemProps2.xml><?xml version="1.0" encoding="utf-8"?>
<ds:datastoreItem xmlns:ds="http://schemas.openxmlformats.org/officeDocument/2006/customXml" ds:itemID="{42D48F71-9588-444B-A9D5-165ECAB6BB76}"/>
</file>

<file path=customXml/itemProps3.xml><?xml version="1.0" encoding="utf-8"?>
<ds:datastoreItem xmlns:ds="http://schemas.openxmlformats.org/officeDocument/2006/customXml" ds:itemID="{35C645B3-6EE8-4CC8-9EC6-33120258B7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Bus_info</vt:lpstr>
      <vt:lpstr>Winter</vt:lpstr>
      <vt:lpstr>Summer</vt:lpstr>
      <vt:lpstr>EV</vt:lpstr>
      <vt:lpstr>House distribution per bus</vt:lpstr>
      <vt:lpstr>PV Scenario</vt:lpstr>
      <vt:lpstr>School Summer</vt:lpstr>
      <vt:lpstr>school winter</vt:lpstr>
      <vt:lpstr>EV per bus</vt:lpstr>
      <vt:lpstr>646</vt:lpstr>
      <vt:lpstr>645</vt:lpstr>
      <vt:lpstr>634</vt:lpstr>
      <vt:lpstr>652</vt:lpstr>
      <vt:lpstr>671</vt:lpstr>
      <vt:lpstr>692</vt:lpstr>
      <vt:lpstr>675</vt:lpstr>
      <vt:lpstr>675_winter</vt:lpstr>
      <vt:lpstr>692_Winter</vt:lpstr>
      <vt:lpstr>671_Winter</vt:lpstr>
      <vt:lpstr>652_Winter</vt:lpstr>
      <vt:lpstr>634_Winter</vt:lpstr>
      <vt:lpstr>645_Winter</vt:lpstr>
      <vt:lpstr>646_Winter</vt:lpstr>
      <vt:lpstr>commercial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Mujtaba</dc:creator>
  <cp:lastModifiedBy>Mariam Mujtaba</cp:lastModifiedBy>
  <dcterms:created xsi:type="dcterms:W3CDTF">2026-02-12T10:58:14Z</dcterms:created>
  <dcterms:modified xsi:type="dcterms:W3CDTF">2026-06-09T11:14:34Z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0x010100EF4E25C4981CB14F8799B74819B7AC08</vt:lpwstr>
  </property>
</Properties>
</file>